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500" windowWidth="18915" windowHeight="6840"/>
  </bookViews>
  <sheets>
    <sheet name="J17991" sheetId="1" r:id="rId1"/>
  </sheets>
  <definedNames>
    <definedName name="_xlnm._FilterDatabase" localSheetId="0" hidden="1">'J17991'!$A$1:$CN$91</definedName>
  </definedNames>
  <calcPr calcId="145621"/>
</workbook>
</file>

<file path=xl/calcChain.xml><?xml version="1.0" encoding="utf-8"?>
<calcChain xmlns="http://schemas.openxmlformats.org/spreadsheetml/2006/main">
  <c r="P91" i="1" l="1"/>
  <c r="E91" i="1"/>
  <c r="P90" i="1"/>
  <c r="E90" i="1"/>
  <c r="P89" i="1"/>
  <c r="E89" i="1"/>
  <c r="P88" i="1"/>
  <c r="E88" i="1"/>
  <c r="P87" i="1"/>
  <c r="E87" i="1"/>
  <c r="P86" i="1"/>
  <c r="E86" i="1"/>
  <c r="P85" i="1"/>
  <c r="E85" i="1"/>
  <c r="P84" i="1"/>
  <c r="E84" i="1"/>
  <c r="P83" i="1"/>
  <c r="E83" i="1"/>
  <c r="P82" i="1"/>
  <c r="E82" i="1"/>
  <c r="P81" i="1"/>
  <c r="E81" i="1"/>
  <c r="P80" i="1"/>
  <c r="E80" i="1"/>
  <c r="P79" i="1"/>
  <c r="E79" i="1"/>
  <c r="P78" i="1"/>
  <c r="E78" i="1"/>
  <c r="P77" i="1"/>
  <c r="E77" i="1"/>
  <c r="P76" i="1"/>
  <c r="E76" i="1"/>
  <c r="P75" i="1"/>
  <c r="E75" i="1"/>
  <c r="P74" i="1"/>
  <c r="E74" i="1"/>
  <c r="P73" i="1"/>
  <c r="E73" i="1"/>
  <c r="P72" i="1"/>
  <c r="E72" i="1"/>
  <c r="P71" i="1"/>
  <c r="E71" i="1"/>
  <c r="P70" i="1"/>
  <c r="E70" i="1"/>
  <c r="P69" i="1"/>
  <c r="E69" i="1"/>
  <c r="P68" i="1"/>
  <c r="E68" i="1"/>
  <c r="P67" i="1"/>
  <c r="E67" i="1"/>
  <c r="P66" i="1"/>
  <c r="E66" i="1"/>
  <c r="P65" i="1"/>
  <c r="E65" i="1"/>
  <c r="P64" i="1"/>
  <c r="E64" i="1"/>
  <c r="P63" i="1"/>
  <c r="E63" i="1"/>
  <c r="P62" i="1"/>
  <c r="E62" i="1"/>
  <c r="P61" i="1"/>
  <c r="E61" i="1"/>
  <c r="P60" i="1"/>
  <c r="E60" i="1"/>
  <c r="P59" i="1"/>
  <c r="E59" i="1"/>
  <c r="P58" i="1"/>
  <c r="E58" i="1"/>
  <c r="P57" i="1"/>
  <c r="E57" i="1"/>
  <c r="P56" i="1"/>
  <c r="E56" i="1"/>
  <c r="P55" i="1"/>
  <c r="E55" i="1"/>
  <c r="P54" i="1"/>
  <c r="E54" i="1"/>
  <c r="P53" i="1"/>
  <c r="E53" i="1"/>
  <c r="P52" i="1"/>
  <c r="E52" i="1"/>
  <c r="P51" i="1"/>
  <c r="E51" i="1"/>
  <c r="P50" i="1"/>
  <c r="E50" i="1"/>
  <c r="P49" i="1"/>
  <c r="E49" i="1"/>
  <c r="P48" i="1"/>
  <c r="E48" i="1"/>
  <c r="P47" i="1"/>
  <c r="E47" i="1"/>
  <c r="P46" i="1"/>
  <c r="E46" i="1"/>
  <c r="P45" i="1"/>
  <c r="E45" i="1"/>
  <c r="P44" i="1"/>
  <c r="E44" i="1"/>
  <c r="P43" i="1"/>
  <c r="E43" i="1"/>
  <c r="P42" i="1"/>
  <c r="E42" i="1"/>
  <c r="P41" i="1"/>
  <c r="E41" i="1"/>
  <c r="P40" i="1"/>
  <c r="E40" i="1"/>
  <c r="P39" i="1"/>
  <c r="E39" i="1"/>
  <c r="P38" i="1"/>
  <c r="E38" i="1"/>
  <c r="P37" i="1"/>
  <c r="E37" i="1"/>
  <c r="P36" i="1"/>
  <c r="E36" i="1"/>
  <c r="P35" i="1"/>
  <c r="E35" i="1"/>
  <c r="P34" i="1"/>
  <c r="E34" i="1"/>
  <c r="P33" i="1"/>
  <c r="E33" i="1"/>
  <c r="P32" i="1"/>
  <c r="E32" i="1"/>
  <c r="P31" i="1"/>
  <c r="E31" i="1"/>
  <c r="P30" i="1"/>
  <c r="E30" i="1"/>
  <c r="P29" i="1"/>
  <c r="E29" i="1"/>
  <c r="P28" i="1"/>
  <c r="E28" i="1"/>
  <c r="P27" i="1"/>
  <c r="E27" i="1"/>
  <c r="P26" i="1"/>
  <c r="E26" i="1"/>
  <c r="P25" i="1"/>
  <c r="E25" i="1"/>
  <c r="P24" i="1"/>
  <c r="E24" i="1"/>
  <c r="P23" i="1"/>
  <c r="E23" i="1"/>
  <c r="P22" i="1"/>
  <c r="E22" i="1"/>
  <c r="P21" i="1"/>
  <c r="E21" i="1"/>
  <c r="P20" i="1"/>
  <c r="E20" i="1"/>
  <c r="P19" i="1"/>
  <c r="E19" i="1"/>
  <c r="P18" i="1"/>
  <c r="E18" i="1"/>
  <c r="P17" i="1"/>
  <c r="E17" i="1"/>
  <c r="P16" i="1"/>
  <c r="E16" i="1"/>
  <c r="P15" i="1"/>
  <c r="E15" i="1"/>
  <c r="P14" i="1"/>
  <c r="E14" i="1"/>
  <c r="P13" i="1"/>
  <c r="E13" i="1"/>
  <c r="P12" i="1"/>
  <c r="E12" i="1"/>
  <c r="P11" i="1"/>
  <c r="E11" i="1"/>
  <c r="P10" i="1"/>
  <c r="E10" i="1"/>
  <c r="P9" i="1"/>
  <c r="E9" i="1"/>
  <c r="P8" i="1"/>
  <c r="E8" i="1"/>
  <c r="P7" i="1"/>
  <c r="E7" i="1"/>
  <c r="P6" i="1"/>
  <c r="E6" i="1"/>
  <c r="P5" i="1"/>
  <c r="E5" i="1"/>
  <c r="P4" i="1"/>
  <c r="E4" i="1"/>
  <c r="P3" i="1"/>
  <c r="E3" i="1"/>
  <c r="P2" i="1"/>
  <c r="E2" i="1"/>
</calcChain>
</file>

<file path=xl/sharedStrings.xml><?xml version="1.0" encoding="utf-8"?>
<sst xmlns="http://schemas.openxmlformats.org/spreadsheetml/2006/main" count="1895" uniqueCount="378">
  <si>
    <t>Acc No</t>
  </si>
  <si>
    <t>Client</t>
  </si>
  <si>
    <t>Type</t>
  </si>
  <si>
    <t>Invoice no</t>
  </si>
  <si>
    <t>Wb No</t>
  </si>
  <si>
    <t>Date</t>
  </si>
  <si>
    <t>Period</t>
  </si>
  <si>
    <t>Start</t>
  </si>
  <si>
    <t>Start Town</t>
  </si>
  <si>
    <t>Sender</t>
  </si>
  <si>
    <t>Carrier</t>
  </si>
  <si>
    <t>Dest</t>
  </si>
  <si>
    <t>Destination Town</t>
  </si>
  <si>
    <t>Receiver</t>
  </si>
  <si>
    <t>Srv</t>
  </si>
  <si>
    <t>Client Ref</t>
  </si>
  <si>
    <t>AFT</t>
  </si>
  <si>
    <t>Disc</t>
  </si>
  <si>
    <t>AMB</t>
  </si>
  <si>
    <t>BDR</t>
  </si>
  <si>
    <t>BPS</t>
  </si>
  <si>
    <t>CSH</t>
  </si>
  <si>
    <t>CTL</t>
  </si>
  <si>
    <t>DS1</t>
  </si>
  <si>
    <t>DSD</t>
  </si>
  <si>
    <t>EAR</t>
  </si>
  <si>
    <t>EMB</t>
  </si>
  <si>
    <t>FUE</t>
  </si>
  <si>
    <t>FUX</t>
  </si>
  <si>
    <t>HAZ</t>
  </si>
  <si>
    <t>HND</t>
  </si>
  <si>
    <t>IFL</t>
  </si>
  <si>
    <t>INH</t>
  </si>
  <si>
    <t>INS</t>
  </si>
  <si>
    <t>LTE</t>
  </si>
  <si>
    <t>NDC</t>
  </si>
  <si>
    <t>OUT</t>
  </si>
  <si>
    <t>RTL</t>
  </si>
  <si>
    <t>Other Charges</t>
  </si>
  <si>
    <t>Prcls</t>
  </si>
  <si>
    <t>Tot KG</t>
  </si>
  <si>
    <t>Tot Vol</t>
  </si>
  <si>
    <t>Mass</t>
  </si>
  <si>
    <t>Amount</t>
  </si>
  <si>
    <t>Vat</t>
  </si>
  <si>
    <t>Total</t>
  </si>
  <si>
    <t>Outstand</t>
  </si>
  <si>
    <t>Special Instructions</t>
  </si>
  <si>
    <t>Consignee Contact</t>
  </si>
  <si>
    <t>Sender Contact</t>
  </si>
  <si>
    <t>POD Date</t>
  </si>
  <si>
    <t>POD Time</t>
  </si>
  <si>
    <t>POD Name</t>
  </si>
  <si>
    <t>STD POD</t>
  </si>
  <si>
    <t>Reason</t>
  </si>
  <si>
    <t>Reason Captured</t>
  </si>
  <si>
    <t>Total Vol Mass</t>
  </si>
  <si>
    <t>Options</t>
  </si>
  <si>
    <t>POD Comments</t>
  </si>
  <si>
    <t>X-Option</t>
  </si>
  <si>
    <t>Dest Town</t>
  </si>
  <si>
    <t>Dest Postal Code</t>
  </si>
  <si>
    <t>Description of Contents</t>
  </si>
  <si>
    <t>POD Scan Date</t>
  </si>
  <si>
    <t>Status</t>
  </si>
  <si>
    <t>MF Comments</t>
  </si>
  <si>
    <t>Actual Days</t>
  </si>
  <si>
    <t>Agreed Days</t>
  </si>
  <si>
    <t>Rate</t>
  </si>
  <si>
    <t>Early Delivery</t>
  </si>
  <si>
    <t>Early Delivery Time</t>
  </si>
  <si>
    <t>MA Info</t>
  </si>
  <si>
    <t>WAY</t>
  </si>
  <si>
    <t>KEMPT</t>
  </si>
  <si>
    <t>KEMPTON PARK</t>
  </si>
  <si>
    <t xml:space="preserve">                                   </t>
  </si>
  <si>
    <t>EAST</t>
  </si>
  <si>
    <t>EAST LONDON</t>
  </si>
  <si>
    <t>ON1</t>
  </si>
  <si>
    <t>no</t>
  </si>
  <si>
    <t>Driver late</t>
  </si>
  <si>
    <t>POD received from cell 0728723884 M</t>
  </si>
  <si>
    <t>PARCEL</t>
  </si>
  <si>
    <t>PRETO</t>
  </si>
  <si>
    <t>PRETORIA</t>
  </si>
  <si>
    <t>yes</t>
  </si>
  <si>
    <t>DURBA</t>
  </si>
  <si>
    <t>DURBAN</t>
  </si>
  <si>
    <t>les</t>
  </si>
  <si>
    <t>CAPET</t>
  </si>
  <si>
    <t>CAPE TOWN</t>
  </si>
  <si>
    <t>POD received from cell 0810248653 M</t>
  </si>
  <si>
    <t>JOHAN</t>
  </si>
  <si>
    <t>JOHANNESBURG</t>
  </si>
  <si>
    <t>PORT3</t>
  </si>
  <si>
    <t>PORT ELIZABETH</t>
  </si>
  <si>
    <t>POD received from cell 0670609670 M</t>
  </si>
  <si>
    <t>Late Linehaul Delayed Beyond Skynet Control</t>
  </si>
  <si>
    <t>jam</t>
  </si>
  <si>
    <t>POD received from cell 0644881838 M</t>
  </si>
  <si>
    <t>FUE / DOC</t>
  </si>
  <si>
    <t>Flyer</t>
  </si>
  <si>
    <t>GERMI</t>
  </si>
  <si>
    <t>GERMISTON</t>
  </si>
  <si>
    <t>CERES</t>
  </si>
  <si>
    <t>Outlying delivery location</t>
  </si>
  <si>
    <t>SYSTEM</t>
  </si>
  <si>
    <t xml:space="preserve">POD received from cell 0639514370 M     </t>
  </si>
  <si>
    <t>PIET1</t>
  </si>
  <si>
    <t>PIETERMARITZBURG</t>
  </si>
  <si>
    <t>KRUGE</t>
  </si>
  <si>
    <t>KRUGERSDORP</t>
  </si>
  <si>
    <t>POD received from cell 0731859947 M</t>
  </si>
  <si>
    <t>TONGA</t>
  </si>
  <si>
    <t>TONGAAT</t>
  </si>
  <si>
    <t>NELSP</t>
  </si>
  <si>
    <t>NELSPRUIT</t>
  </si>
  <si>
    <t>Richard</t>
  </si>
  <si>
    <t>PAARL</t>
  </si>
  <si>
    <t>CHANTEL</t>
  </si>
  <si>
    <t>Quinton</t>
  </si>
  <si>
    <t>UMHLA</t>
  </si>
  <si>
    <t>UMHLANGA ROCKS</t>
  </si>
  <si>
    <t>?</t>
  </si>
  <si>
    <t>NGF</t>
  </si>
  <si>
    <t xml:space="preserve">                                        </t>
  </si>
  <si>
    <t>POD received from cell 0683536748 M</t>
  </si>
  <si>
    <t>POD received from cell 0626229785 M</t>
  </si>
  <si>
    <t>POD received from cell 0833616148 M</t>
  </si>
  <si>
    <t>.</t>
  </si>
  <si>
    <t>RD</t>
  </si>
  <si>
    <t>RD2</t>
  </si>
  <si>
    <t>rd1</t>
  </si>
  <si>
    <t>RDL</t>
  </si>
  <si>
    <t>Jacques</t>
  </si>
  <si>
    <t>capet</t>
  </si>
  <si>
    <t>Consignee not available)</t>
  </si>
  <si>
    <t>Company Closed</t>
  </si>
  <si>
    <t>Box</t>
  </si>
  <si>
    <t>POD received from cell 0799731759 M</t>
  </si>
  <si>
    <t>nico</t>
  </si>
  <si>
    <t>vusi</t>
  </si>
  <si>
    <t>san</t>
  </si>
  <si>
    <t>RANDB</t>
  </si>
  <si>
    <t>RANDBURG</t>
  </si>
  <si>
    <t>POD received from cell 0760754539 M</t>
  </si>
  <si>
    <t>thabang</t>
  </si>
  <si>
    <t>Client refused delivery</t>
  </si>
  <si>
    <t>POD received from cell 0744435413 M</t>
  </si>
  <si>
    <t>POD received from cell 0639514370 M</t>
  </si>
  <si>
    <t>ON2</t>
  </si>
  <si>
    <t>Sheldon</t>
  </si>
  <si>
    <t>Michael</t>
  </si>
  <si>
    <t>GEORG</t>
  </si>
  <si>
    <t>GEORGE</t>
  </si>
  <si>
    <t>Mercia</t>
  </si>
  <si>
    <t>TES</t>
  </si>
  <si>
    <t>Andre</t>
  </si>
  <si>
    <t xml:space="preserve">POD received from cell 0792153175 M     </t>
  </si>
  <si>
    <t>VERWO</t>
  </si>
  <si>
    <t>CENTURION</t>
  </si>
  <si>
    <t>Nico</t>
  </si>
  <si>
    <t>preto</t>
  </si>
  <si>
    <t>FUE / doc</t>
  </si>
  <si>
    <t>RD3</t>
  </si>
  <si>
    <t>N A</t>
  </si>
  <si>
    <t>MIDRA</t>
  </si>
  <si>
    <t>MIDRAND</t>
  </si>
  <si>
    <t>POD received from cell 0792153175 M</t>
  </si>
  <si>
    <t>RDX</t>
  </si>
  <si>
    <t>quinton</t>
  </si>
  <si>
    <t>lep</t>
  </si>
  <si>
    <t>POD received from cell 0680123070 M</t>
  </si>
  <si>
    <t>Sylvia</t>
  </si>
  <si>
    <t>Moses</t>
  </si>
  <si>
    <t>candice</t>
  </si>
  <si>
    <t>BLOE1</t>
  </si>
  <si>
    <t>BLOEMFONTEIN</t>
  </si>
  <si>
    <t>Brenda</t>
  </si>
  <si>
    <t>LES</t>
  </si>
  <si>
    <t>NTOMBI</t>
  </si>
  <si>
    <t>CHRIS</t>
  </si>
  <si>
    <t>Philip</t>
  </si>
  <si>
    <t>Leon</t>
  </si>
  <si>
    <t>POD received from cell 0730260841 M</t>
  </si>
  <si>
    <t>PIET2</t>
  </si>
  <si>
    <t>PIETERSBURG</t>
  </si>
  <si>
    <t>POD received from cell 0607649891 M</t>
  </si>
  <si>
    <t>POD received from cell 0729564722 M</t>
  </si>
  <si>
    <t>NEWCA</t>
  </si>
  <si>
    <t>NEWCASTLE</t>
  </si>
  <si>
    <t>POD received from cell 0832332753 M</t>
  </si>
  <si>
    <t>rd3</t>
  </si>
  <si>
    <t>WELKO</t>
  </si>
  <si>
    <t>WELKOM</t>
  </si>
  <si>
    <t>POD received from cell 0721907913 M</t>
  </si>
  <si>
    <t>POD received from cell 0763930183 M</t>
  </si>
  <si>
    <t>BONGANI</t>
  </si>
  <si>
    <t>POD received from cell 0678924648 M</t>
  </si>
  <si>
    <t>POD received from cell 0766706547 M</t>
  </si>
  <si>
    <t>POD received from cell 0833014253 M</t>
  </si>
  <si>
    <t>VALENCIA</t>
  </si>
  <si>
    <t>COLLEEN</t>
  </si>
  <si>
    <t>ILLEG</t>
  </si>
  <si>
    <t>CELESTE</t>
  </si>
  <si>
    <t>PETER</t>
  </si>
  <si>
    <t>NICO</t>
  </si>
  <si>
    <t>MOSES</t>
  </si>
  <si>
    <t>SHERWYN</t>
  </si>
  <si>
    <t>truelove</t>
  </si>
  <si>
    <t>POD received from cell 0634077877 M</t>
  </si>
  <si>
    <t>J17991</t>
  </si>
  <si>
    <t xml:space="preserve">MOVE ANALYTICS CC - ADMIN          </t>
  </si>
  <si>
    <t xml:space="preserve">AVI FIELD MARKETING                </t>
  </si>
  <si>
    <t>WARREN  LEON</t>
  </si>
  <si>
    <t>MARY GROOTBOOM</t>
  </si>
  <si>
    <t>POD received from cell 0670556928 M</t>
  </si>
  <si>
    <t>TANYA</t>
  </si>
  <si>
    <t>Conan</t>
  </si>
  <si>
    <t>VICTOR</t>
  </si>
  <si>
    <t>C ERASMUS</t>
  </si>
  <si>
    <t>Aphiwe</t>
  </si>
  <si>
    <t xml:space="preserve">MEDICLINIC WELKOM                  </t>
  </si>
  <si>
    <t>CHARNE LEE COETZER</t>
  </si>
  <si>
    <t>MARCELLE GORDON</t>
  </si>
  <si>
    <t>CJ VD SPUY</t>
  </si>
  <si>
    <t xml:space="preserve">SMITH POWER EQUIPMENT              </t>
  </si>
  <si>
    <t xml:space="preserve">CLUB CAR WORKSHOP                  </t>
  </si>
  <si>
    <t>ANDRE VAN TONDER</t>
  </si>
  <si>
    <t>VUSI</t>
  </si>
  <si>
    <t xml:space="preserve">Andre                         </t>
  </si>
  <si>
    <t>ELVIS TRISH</t>
  </si>
  <si>
    <t>jerry</t>
  </si>
  <si>
    <t xml:space="preserve">EUROLAB ABU                        </t>
  </si>
  <si>
    <t>JO-MARI JACOBS</t>
  </si>
  <si>
    <t>NICO STRYDOM</t>
  </si>
  <si>
    <t xml:space="preserve">mbuso                         </t>
  </si>
  <si>
    <t>KAREN SHUNMUGAN</t>
  </si>
  <si>
    <t>RAJ THAMBERON</t>
  </si>
  <si>
    <t>colleen</t>
  </si>
  <si>
    <t xml:space="preserve">AVI FIELD MARKETING-FREE STATE     </t>
  </si>
  <si>
    <t xml:space="preserve">MIE  SMART SCREEN                  </t>
  </si>
  <si>
    <t>MORNE</t>
  </si>
  <si>
    <t>mapula</t>
  </si>
  <si>
    <t>EDGAR CARLA</t>
  </si>
  <si>
    <t>LEON</t>
  </si>
  <si>
    <t xml:space="preserve">mevellyn                      </t>
  </si>
  <si>
    <t xml:space="preserve">MEDICLINIC NEWCASTLE               </t>
  </si>
  <si>
    <t>ABDUL LUCAS</t>
  </si>
  <si>
    <t>SHERWIN</t>
  </si>
  <si>
    <t>Phumy</t>
  </si>
  <si>
    <t xml:space="preserve">MIE SMARTSCREEN                    </t>
  </si>
  <si>
    <t>MORNE SMITH</t>
  </si>
  <si>
    <t>LUVUYO SEPTEMBER</t>
  </si>
  <si>
    <t>CHANELLE</t>
  </si>
  <si>
    <t xml:space="preserve">EUROLAB ASU                        </t>
  </si>
  <si>
    <t xml:space="preserve">PRIONTEX PE                        </t>
  </si>
  <si>
    <t>MBUSO</t>
  </si>
  <si>
    <t xml:space="preserve">ALOE VET CLINIC                    </t>
  </si>
  <si>
    <t>MEAGAN</t>
  </si>
  <si>
    <t>JERRY</t>
  </si>
  <si>
    <t>mphumi</t>
  </si>
  <si>
    <t xml:space="preserve">ProNature  South Africa            </t>
  </si>
  <si>
    <t xml:space="preserve">SWEE FARM                          </t>
  </si>
  <si>
    <t>Bermard</t>
  </si>
  <si>
    <t>EDGAR NICKY</t>
  </si>
  <si>
    <t xml:space="preserve">FABRICIUS MEGANIESE DIENSTE        </t>
  </si>
  <si>
    <t>LIZA</t>
  </si>
  <si>
    <t>fannie</t>
  </si>
  <si>
    <t>Jabu</t>
  </si>
  <si>
    <t xml:space="preserve">PHARMA Q                           </t>
  </si>
  <si>
    <t>VANI SOOKDAR</t>
  </si>
  <si>
    <t>SYLVIA LUREME</t>
  </si>
  <si>
    <t>SINDI</t>
  </si>
  <si>
    <t>ESGAR</t>
  </si>
  <si>
    <t>MAGS SHERWIN</t>
  </si>
  <si>
    <t>phumy</t>
  </si>
  <si>
    <t xml:space="preserve">DEBSWANA DIAMOND CO-JWANENG MI     </t>
  </si>
  <si>
    <t>ASHLEIGH NEETHLING</t>
  </si>
  <si>
    <t>ANDRE</t>
  </si>
  <si>
    <t>DERALLE BARTHUS</t>
  </si>
  <si>
    <t>TLOU</t>
  </si>
  <si>
    <t xml:space="preserve">SMARTSCREEN                        </t>
  </si>
  <si>
    <t>FRONT DESK</t>
  </si>
  <si>
    <t>AYESHA</t>
  </si>
  <si>
    <t xml:space="preserve">AVI FINANCE                        </t>
  </si>
  <si>
    <t>STANF</t>
  </si>
  <si>
    <t>STANDFORD</t>
  </si>
  <si>
    <t xml:space="preserve">I J LIMITED                        </t>
  </si>
  <si>
    <t>TEGAN CHRISTIE</t>
  </si>
  <si>
    <t>I J LIMITED</t>
  </si>
  <si>
    <t>CHANTEL MYBURGH</t>
  </si>
  <si>
    <t>CANDICE</t>
  </si>
  <si>
    <t>Clint</t>
  </si>
  <si>
    <t>MARY</t>
  </si>
  <si>
    <t xml:space="preserve">PRETORIA OOGINSTITUTE HOSPITAL     </t>
  </si>
  <si>
    <t>SANET MARIE WEIDEMAN</t>
  </si>
  <si>
    <t>S BURGER</t>
  </si>
  <si>
    <t>jaques</t>
  </si>
  <si>
    <t xml:space="preserve">PRETORIA EAST EYE INSTITUTE        </t>
  </si>
  <si>
    <t>JACQUES</t>
  </si>
  <si>
    <t>Ruiner</t>
  </si>
  <si>
    <t>ZIYAAD</t>
  </si>
  <si>
    <t>MZANDILE</t>
  </si>
  <si>
    <t>mary</t>
  </si>
  <si>
    <t xml:space="preserve">RUSSEL KAPLAN AUCTIONEERS          </t>
  </si>
  <si>
    <t xml:space="preserve">TEA ON 23                          </t>
  </si>
  <si>
    <t>BRYONY</t>
  </si>
  <si>
    <t>Yvette Savings</t>
  </si>
  <si>
    <t>rob</t>
  </si>
  <si>
    <t>WHITE</t>
  </si>
  <si>
    <t>WHITE RIVER</t>
  </si>
  <si>
    <t>MZWANDILE</t>
  </si>
  <si>
    <t>aphiwe</t>
  </si>
  <si>
    <t>chantel myburg</t>
  </si>
  <si>
    <t>tanya hartman</t>
  </si>
  <si>
    <t>DUNCAN</t>
  </si>
  <si>
    <t xml:space="preserve">ROB                           </t>
  </si>
  <si>
    <t>MARION AND SUE</t>
  </si>
  <si>
    <t>MOSESE</t>
  </si>
  <si>
    <t xml:space="preserve">M RAWSON                      </t>
  </si>
  <si>
    <t>herman</t>
  </si>
  <si>
    <t>FRANCES HOMES</t>
  </si>
  <si>
    <t>NRYONY</t>
  </si>
  <si>
    <t>Shirley</t>
  </si>
  <si>
    <t>THABO MAKUBELE FLEET</t>
  </si>
  <si>
    <t>methembe</t>
  </si>
  <si>
    <t xml:space="preserve">SMART SCREEN                       </t>
  </si>
  <si>
    <t>AYESHA ABDUL</t>
  </si>
  <si>
    <t>SHERWIN DHUNPERSAD</t>
  </si>
  <si>
    <t>SHAMIL</t>
  </si>
  <si>
    <t>sherwyn</t>
  </si>
  <si>
    <t xml:space="preserve">JOLENE SMITH                       </t>
  </si>
  <si>
    <t>TRICLA</t>
  </si>
  <si>
    <t>POD received from cell 0781512668 M</t>
  </si>
  <si>
    <t xml:space="preserve">VETSCAPE SMALL ANIMAL HOSP         </t>
  </si>
  <si>
    <t>LIZETTE GILLESPIE</t>
  </si>
  <si>
    <t xml:space="preserve">EAST LONDON EYE HOSP               </t>
  </si>
  <si>
    <t>JO-ANNE HULLEY</t>
  </si>
  <si>
    <t>Asi</t>
  </si>
  <si>
    <t xml:space="preserve">Quinton Wilmans               </t>
  </si>
  <si>
    <t xml:space="preserve">EUROLAB                            </t>
  </si>
  <si>
    <t>mbuso</t>
  </si>
  <si>
    <t xml:space="preserve">HAKUNA MATATA VETERINARY CLINI     </t>
  </si>
  <si>
    <t>JEANRE</t>
  </si>
  <si>
    <t>shazan Bain</t>
  </si>
  <si>
    <t>ROMANA KIRSTEN</t>
  </si>
  <si>
    <t>SHERWIN SUE</t>
  </si>
  <si>
    <t>DERALLE</t>
  </si>
  <si>
    <t>m pillay</t>
  </si>
  <si>
    <t xml:space="preserve">phillp                        </t>
  </si>
  <si>
    <t>AHAAF EBRAHIM</t>
  </si>
  <si>
    <t>ARSUPPORT</t>
  </si>
  <si>
    <t xml:space="preserve">ILITHE MANAGEMENT SERVICES         </t>
  </si>
  <si>
    <t>Sidiswa Mabhija</t>
  </si>
  <si>
    <t xml:space="preserve">EIE CLEANING QUIP                  </t>
  </si>
  <si>
    <t>jeremy</t>
  </si>
  <si>
    <t>SHABIRA AHMED</t>
  </si>
  <si>
    <t>Clive</t>
  </si>
  <si>
    <t>AR FLEET</t>
  </si>
  <si>
    <t>Micheal</t>
  </si>
  <si>
    <t>AYESHA A</t>
  </si>
  <si>
    <t>CANDICE MURISON</t>
  </si>
  <si>
    <t>LOUISA VIEIRA</t>
  </si>
  <si>
    <t>NATIONAL BRANDS</t>
  </si>
  <si>
    <t xml:space="preserve">AVI FIELD MARKETING                 </t>
  </si>
  <si>
    <t xml:space="preserve">PRIONTEX CAPE                        </t>
  </si>
  <si>
    <t xml:space="preserve">PRIONTEX          </t>
  </si>
  <si>
    <t xml:space="preserve">PRIONTEX PE                         </t>
  </si>
  <si>
    <t>PRIONTEX DBN</t>
  </si>
  <si>
    <t xml:space="preserve">AVI FIELD MARKETING              </t>
  </si>
  <si>
    <t>PRIONTEX PE</t>
  </si>
  <si>
    <t xml:space="preserve">I J LIMITED                              </t>
  </si>
  <si>
    <t xml:space="preserve">NEDBANK                          </t>
  </si>
  <si>
    <t>PRIONTEX</t>
  </si>
  <si>
    <t xml:space="preserve">PRIONTEX DBN                      </t>
  </si>
  <si>
    <t xml:space="preserve">PRIONTEX CAPE                           </t>
  </si>
  <si>
    <t xml:space="preserve">STRAUSS &amp; CO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</si>
</sst>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 applyAlignment="1">
      <alignment horizontal="center" vertical="center"/>
    </xf>
    <xf numFmtId="14" fontId="0" fillId="0" borderId="0" xfId="0" applyNumberFormat="1"/>
    <xf numFmtId="20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N91"/>
  <sheetViews>
    <sheetView tabSelected="1" topLeftCell="D1" workbookViewId="0">
      <selection activeCell="N92" sqref="N92"/>
    </sheetView>
  </sheetViews>
  <sheetFormatPr defaultRowHeight="15" x14ac:dyDescent="0.25"/>
  <cols>
    <col min="1" max="1" width="7.42578125" bestFit="1" customWidth="1"/>
    <col min="2" max="2" width="37" bestFit="1" customWidth="1"/>
    <col min="3" max="3" width="5.28515625" bestFit="1" customWidth="1"/>
    <col min="4" max="4" width="10.140625" bestFit="1" customWidth="1"/>
    <col min="5" max="5" width="15.28515625" bestFit="1" customWidth="1"/>
    <col min="6" max="6" width="10.7109375" bestFit="1" customWidth="1"/>
    <col min="7" max="7" width="7" bestFit="1" customWidth="1"/>
    <col min="8" max="8" width="8.28515625" bestFit="1" customWidth="1"/>
    <col min="9" max="9" width="26.42578125" bestFit="1" customWidth="1"/>
    <col min="10" max="10" width="37" bestFit="1" customWidth="1"/>
    <col min="11" max="11" width="16.140625" hidden="1" customWidth="1"/>
    <col min="12" max="12" width="8.28515625" hidden="1" customWidth="1"/>
    <col min="13" max="13" width="26.42578125" bestFit="1" customWidth="1"/>
    <col min="14" max="14" width="39.28515625" bestFit="1" customWidth="1"/>
    <col min="15" max="15" width="4.85546875" bestFit="1" customWidth="1"/>
    <col min="16" max="16" width="33" bestFit="1" customWidth="1"/>
    <col min="17" max="17" width="4.28515625" bestFit="1" customWidth="1"/>
    <col min="18" max="18" width="4.5703125" bestFit="1" customWidth="1"/>
    <col min="19" max="19" width="5.28515625" bestFit="1" customWidth="1"/>
    <col min="20" max="22" width="4.5703125" bestFit="1" customWidth="1"/>
    <col min="23" max="23" width="4.28515625" bestFit="1" customWidth="1"/>
    <col min="24" max="24" width="4.5703125" bestFit="1" customWidth="1"/>
    <col min="25" max="25" width="4.42578125" bestFit="1" customWidth="1"/>
    <col min="26" max="26" width="4.5703125" bestFit="1" customWidth="1"/>
    <col min="27" max="27" width="4" bestFit="1" customWidth="1"/>
    <col min="28" max="28" width="4.5703125" bestFit="1" customWidth="1"/>
    <col min="29" max="29" width="4.28515625" bestFit="1" customWidth="1"/>
    <col min="30" max="30" width="4.5703125" bestFit="1" customWidth="1"/>
    <col min="31" max="31" width="6" bestFit="1" customWidth="1"/>
    <col min="32" max="32" width="4.5703125" bestFit="1" customWidth="1"/>
    <col min="33" max="33" width="4.42578125" bestFit="1" customWidth="1"/>
    <col min="34" max="34" width="4.5703125" bestFit="1" customWidth="1"/>
    <col min="35" max="35" width="5" bestFit="1" customWidth="1"/>
    <col min="36" max="36" width="4.5703125" bestFit="1" customWidth="1"/>
    <col min="37" max="37" width="9" bestFit="1" customWidth="1"/>
    <col min="38" max="38" width="4.5703125" bestFit="1" customWidth="1"/>
    <col min="39" max="39" width="9" bestFit="1" customWidth="1"/>
    <col min="40" max="42" width="4.5703125" bestFit="1" customWidth="1"/>
    <col min="43" max="43" width="5" bestFit="1" customWidth="1"/>
    <col min="44" max="44" width="4.5703125" bestFit="1" customWidth="1"/>
    <col min="45" max="45" width="3.42578125" bestFit="1" customWidth="1"/>
    <col min="46" max="46" width="4.5703125" bestFit="1" customWidth="1"/>
    <col min="47" max="47" width="4.28515625" bestFit="1" customWidth="1"/>
    <col min="48" max="48" width="4.5703125" bestFit="1" customWidth="1"/>
    <col min="49" max="49" width="4" bestFit="1" customWidth="1"/>
    <col min="50" max="50" width="4.5703125" bestFit="1" customWidth="1"/>
    <col min="51" max="51" width="3.85546875" bestFit="1" customWidth="1"/>
    <col min="52" max="52" width="4.5703125" bestFit="1" customWidth="1"/>
    <col min="53" max="53" width="4.85546875" bestFit="1" customWidth="1"/>
    <col min="54" max="54" width="4.5703125" bestFit="1" customWidth="1"/>
    <col min="55" max="55" width="4.85546875" bestFit="1" customWidth="1"/>
    <col min="56" max="56" width="4.5703125" customWidth="1"/>
    <col min="57" max="57" width="4" bestFit="1" customWidth="1"/>
    <col min="58" max="58" width="4.5703125" bestFit="1" customWidth="1"/>
    <col min="59" max="59" width="13.7109375" bestFit="1" customWidth="1"/>
    <col min="60" max="60" width="6.85546875" bestFit="1" customWidth="1"/>
    <col min="61" max="61" width="7" bestFit="1" customWidth="1"/>
    <col min="62" max="62" width="7.28515625" bestFit="1" customWidth="1"/>
    <col min="63" max="63" width="7" bestFit="1" customWidth="1"/>
    <col min="64" max="64" width="10" bestFit="1" customWidth="1"/>
    <col min="65" max="65" width="9" bestFit="1" customWidth="1"/>
    <col min="66" max="66" width="10" bestFit="1" customWidth="1"/>
    <col min="67" max="67" width="9.140625" bestFit="1" customWidth="1"/>
    <col min="68" max="68" width="26.42578125" bestFit="1" customWidth="1"/>
    <col min="69" max="69" width="32.5703125" bestFit="1" customWidth="1"/>
    <col min="70" max="70" width="25.5703125" bestFit="1" customWidth="1"/>
    <col min="71" max="71" width="10.7109375" bestFit="1" customWidth="1"/>
    <col min="72" max="72" width="9.7109375" bestFit="1" customWidth="1"/>
    <col min="73" max="73" width="34.42578125" bestFit="1" customWidth="1"/>
    <col min="74" max="74" width="8.5703125" bestFit="1" customWidth="1"/>
    <col min="75" max="75" width="42.140625" bestFit="1" customWidth="1"/>
    <col min="76" max="76" width="16.140625" bestFit="1" customWidth="1"/>
    <col min="77" max="77" width="14" bestFit="1" customWidth="1"/>
    <col min="78" max="78" width="19.85546875" bestFit="1" customWidth="1"/>
    <col min="79" max="79" width="40.28515625" bestFit="1" customWidth="1"/>
    <col min="80" max="80" width="9" bestFit="1" customWidth="1"/>
    <col min="81" max="81" width="26.42578125" bestFit="1" customWidth="1"/>
    <col min="82" max="82" width="16" bestFit="1" customWidth="1"/>
    <col min="83" max="83" width="45.7109375" bestFit="1" customWidth="1"/>
    <col min="84" max="84" width="14" bestFit="1" customWidth="1"/>
    <col min="85" max="85" width="6.42578125" bestFit="1" customWidth="1"/>
    <col min="86" max="86" width="14" bestFit="1" customWidth="1"/>
    <col min="87" max="87" width="11.140625" bestFit="1" customWidth="1"/>
    <col min="88" max="88" width="12" bestFit="1" customWidth="1"/>
    <col min="89" max="89" width="5" bestFit="1" customWidth="1"/>
    <col min="90" max="90" width="13.28515625" bestFit="1" customWidth="1"/>
    <col min="91" max="91" width="18.28515625" bestFit="1" customWidth="1"/>
    <col min="92" max="92" width="8.140625" bestFit="1" customWidth="1"/>
  </cols>
  <sheetData>
    <row r="1" spans="1:92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17</v>
      </c>
      <c r="U1" s="1" t="s">
        <v>19</v>
      </c>
      <c r="V1" s="1" t="s">
        <v>17</v>
      </c>
      <c r="W1" s="1" t="s">
        <v>20</v>
      </c>
      <c r="X1" s="1" t="s">
        <v>17</v>
      </c>
      <c r="Y1" s="1" t="s">
        <v>21</v>
      </c>
      <c r="Z1" s="1" t="s">
        <v>17</v>
      </c>
      <c r="AA1" s="1" t="s">
        <v>22</v>
      </c>
      <c r="AB1" s="1" t="s">
        <v>17</v>
      </c>
      <c r="AC1" s="1" t="s">
        <v>23</v>
      </c>
      <c r="AD1" s="1" t="s">
        <v>17</v>
      </c>
      <c r="AE1" s="1" t="s">
        <v>24</v>
      </c>
      <c r="AF1" s="1" t="s">
        <v>17</v>
      </c>
      <c r="AG1" s="1" t="s">
        <v>25</v>
      </c>
      <c r="AH1" s="1" t="s">
        <v>17</v>
      </c>
      <c r="AI1" s="1" t="s">
        <v>26</v>
      </c>
      <c r="AJ1" s="1" t="s">
        <v>17</v>
      </c>
      <c r="AK1" s="1" t="s">
        <v>27</v>
      </c>
      <c r="AL1" s="1" t="s">
        <v>17</v>
      </c>
      <c r="AM1" s="1" t="s">
        <v>28</v>
      </c>
      <c r="AN1" s="1" t="s">
        <v>17</v>
      </c>
      <c r="AO1" s="1" t="s">
        <v>29</v>
      </c>
      <c r="AP1" s="1" t="s">
        <v>17</v>
      </c>
      <c r="AQ1" s="1" t="s">
        <v>30</v>
      </c>
      <c r="AR1" s="1" t="s">
        <v>17</v>
      </c>
      <c r="AS1" s="1" t="s">
        <v>31</v>
      </c>
      <c r="AT1" s="1" t="s">
        <v>17</v>
      </c>
      <c r="AU1" s="1" t="s">
        <v>32</v>
      </c>
      <c r="AV1" s="1" t="s">
        <v>17</v>
      </c>
      <c r="AW1" s="1" t="s">
        <v>33</v>
      </c>
      <c r="AX1" s="1" t="s">
        <v>17</v>
      </c>
      <c r="AY1" s="1" t="s">
        <v>34</v>
      </c>
      <c r="AZ1" s="1" t="s">
        <v>17</v>
      </c>
      <c r="BA1" s="1" t="s">
        <v>35</v>
      </c>
      <c r="BB1" s="1" t="s">
        <v>17</v>
      </c>
      <c r="BC1" s="1" t="s">
        <v>36</v>
      </c>
      <c r="BD1" s="1" t="s">
        <v>17</v>
      </c>
      <c r="BE1" s="1" t="s">
        <v>37</v>
      </c>
      <c r="BF1" s="1" t="s">
        <v>17</v>
      </c>
      <c r="BG1" s="1" t="s">
        <v>38</v>
      </c>
      <c r="BH1" s="1" t="s">
        <v>39</v>
      </c>
      <c r="BI1" s="1" t="s">
        <v>40</v>
      </c>
      <c r="BJ1" s="1" t="s">
        <v>41</v>
      </c>
      <c r="BK1" s="1" t="s">
        <v>42</v>
      </c>
      <c r="BL1" s="1" t="s">
        <v>43</v>
      </c>
      <c r="BM1" s="1" t="s">
        <v>44</v>
      </c>
      <c r="BN1" s="1" t="s">
        <v>45</v>
      </c>
      <c r="BO1" s="1" t="s">
        <v>46</v>
      </c>
      <c r="BP1" s="1" t="s">
        <v>47</v>
      </c>
      <c r="BQ1" s="1" t="s">
        <v>48</v>
      </c>
      <c r="BR1" s="1" t="s">
        <v>49</v>
      </c>
      <c r="BS1" s="1" t="s">
        <v>50</v>
      </c>
      <c r="BT1" s="1" t="s">
        <v>51</v>
      </c>
      <c r="BU1" s="1" t="s">
        <v>52</v>
      </c>
      <c r="BV1" s="1" t="s">
        <v>53</v>
      </c>
      <c r="BW1" s="1" t="s">
        <v>54</v>
      </c>
      <c r="BX1" s="1" t="s">
        <v>55</v>
      </c>
      <c r="BY1" s="1" t="s">
        <v>56</v>
      </c>
      <c r="BZ1" s="1" t="s">
        <v>57</v>
      </c>
      <c r="CA1" s="1" t="s">
        <v>58</v>
      </c>
      <c r="CB1" s="1" t="s">
        <v>59</v>
      </c>
      <c r="CC1" s="1" t="s">
        <v>60</v>
      </c>
      <c r="CD1" s="1" t="s">
        <v>61</v>
      </c>
      <c r="CE1" s="1" t="s">
        <v>62</v>
      </c>
      <c r="CF1" s="1" t="s">
        <v>63</v>
      </c>
      <c r="CG1" s="1" t="s">
        <v>64</v>
      </c>
      <c r="CH1" s="1" t="s">
        <v>65</v>
      </c>
      <c r="CI1" s="1" t="s">
        <v>66</v>
      </c>
      <c r="CJ1" s="1" t="s">
        <v>67</v>
      </c>
      <c r="CK1" s="1" t="s">
        <v>68</v>
      </c>
      <c r="CL1" s="1" t="s">
        <v>69</v>
      </c>
      <c r="CM1" s="1" t="s">
        <v>70</v>
      </c>
      <c r="CN1" s="1" t="s">
        <v>71</v>
      </c>
    </row>
    <row r="2" spans="1:92" x14ac:dyDescent="0.25">
      <c r="A2" t="s">
        <v>211</v>
      </c>
      <c r="B2" t="s">
        <v>212</v>
      </c>
      <c r="C2" t="s">
        <v>72</v>
      </c>
      <c r="E2" t="str">
        <f>"009940912226"</f>
        <v>009940912226</v>
      </c>
      <c r="F2" s="2">
        <v>44427</v>
      </c>
      <c r="G2">
        <v>202202</v>
      </c>
      <c r="H2" t="s">
        <v>94</v>
      </c>
      <c r="I2" t="s">
        <v>95</v>
      </c>
      <c r="J2" t="s">
        <v>213</v>
      </c>
      <c r="K2" t="s">
        <v>75</v>
      </c>
      <c r="L2" t="s">
        <v>76</v>
      </c>
      <c r="M2" t="s">
        <v>77</v>
      </c>
      <c r="N2" t="s">
        <v>213</v>
      </c>
      <c r="O2" t="s">
        <v>78</v>
      </c>
      <c r="P2" t="str">
        <f>"11912270 FM                   "</f>
        <v xml:space="preserve">11912270 FM                   </v>
      </c>
      <c r="Q2">
        <v>0</v>
      </c>
      <c r="R2">
        <v>0</v>
      </c>
      <c r="S2">
        <v>0</v>
      </c>
      <c r="T2">
        <v>0</v>
      </c>
      <c r="U2">
        <v>0</v>
      </c>
      <c r="V2">
        <v>0</v>
      </c>
      <c r="W2">
        <v>0</v>
      </c>
      <c r="X2">
        <v>0</v>
      </c>
      <c r="Y2">
        <v>0</v>
      </c>
      <c r="Z2">
        <v>0</v>
      </c>
      <c r="AA2">
        <v>0</v>
      </c>
      <c r="AB2">
        <v>0</v>
      </c>
      <c r="AC2">
        <v>0</v>
      </c>
      <c r="AD2">
        <v>0</v>
      </c>
      <c r="AE2">
        <v>0</v>
      </c>
      <c r="AF2">
        <v>0</v>
      </c>
      <c r="AG2">
        <v>0</v>
      </c>
      <c r="AH2">
        <v>0</v>
      </c>
      <c r="AI2">
        <v>0</v>
      </c>
      <c r="AJ2">
        <v>0</v>
      </c>
      <c r="AK2">
        <v>11.72</v>
      </c>
      <c r="AL2">
        <v>0</v>
      </c>
      <c r="AM2">
        <v>0</v>
      </c>
      <c r="AN2">
        <v>0</v>
      </c>
      <c r="AO2">
        <v>0</v>
      </c>
      <c r="AP2">
        <v>0</v>
      </c>
      <c r="AQ2">
        <v>0</v>
      </c>
      <c r="AR2">
        <v>0</v>
      </c>
      <c r="AS2">
        <v>0</v>
      </c>
      <c r="AT2">
        <v>0</v>
      </c>
      <c r="AU2">
        <v>0</v>
      </c>
      <c r="AV2">
        <v>0</v>
      </c>
      <c r="AW2">
        <v>0</v>
      </c>
      <c r="AX2">
        <v>0</v>
      </c>
      <c r="AY2">
        <v>0</v>
      </c>
      <c r="AZ2">
        <v>0</v>
      </c>
      <c r="BA2">
        <v>0</v>
      </c>
      <c r="BB2">
        <v>0</v>
      </c>
      <c r="BC2">
        <v>0</v>
      </c>
      <c r="BD2">
        <v>0</v>
      </c>
      <c r="BE2">
        <v>0</v>
      </c>
      <c r="BF2">
        <v>0</v>
      </c>
      <c r="BG2">
        <v>0</v>
      </c>
      <c r="BH2">
        <v>1</v>
      </c>
      <c r="BI2">
        <v>1</v>
      </c>
      <c r="BJ2">
        <v>0.2</v>
      </c>
      <c r="BK2">
        <v>1</v>
      </c>
      <c r="BL2">
        <v>53.59</v>
      </c>
      <c r="BM2">
        <v>8.0399999999999991</v>
      </c>
      <c r="BN2">
        <v>61.63</v>
      </c>
      <c r="BO2">
        <v>61.63</v>
      </c>
      <c r="BQ2" t="s">
        <v>214</v>
      </c>
      <c r="BR2" t="s">
        <v>215</v>
      </c>
      <c r="BS2" s="2">
        <v>44428</v>
      </c>
      <c r="BT2" s="3">
        <v>0.43611111111111112</v>
      </c>
      <c r="BU2" t="s">
        <v>183</v>
      </c>
      <c r="BV2" t="s">
        <v>85</v>
      </c>
      <c r="BY2">
        <v>1200</v>
      </c>
      <c r="BZ2" t="s">
        <v>100</v>
      </c>
      <c r="CA2" t="s">
        <v>216</v>
      </c>
      <c r="CC2" t="s">
        <v>77</v>
      </c>
      <c r="CD2">
        <v>5200</v>
      </c>
      <c r="CE2" t="s">
        <v>82</v>
      </c>
      <c r="CF2" s="2">
        <v>44428</v>
      </c>
      <c r="CI2">
        <v>1</v>
      </c>
      <c r="CJ2">
        <v>1</v>
      </c>
      <c r="CK2">
        <v>21</v>
      </c>
      <c r="CL2" t="s">
        <v>79</v>
      </c>
    </row>
    <row r="3" spans="1:92" x14ac:dyDescent="0.25">
      <c r="A3" t="s">
        <v>211</v>
      </c>
      <c r="B3" t="s">
        <v>212</v>
      </c>
      <c r="C3" t="s">
        <v>72</v>
      </c>
      <c r="E3" t="str">
        <f>"009940912240"</f>
        <v>009940912240</v>
      </c>
      <c r="F3" s="2">
        <v>44427</v>
      </c>
      <c r="G3">
        <v>202202</v>
      </c>
      <c r="H3" t="s">
        <v>94</v>
      </c>
      <c r="I3" t="s">
        <v>95</v>
      </c>
      <c r="J3" t="s">
        <v>213</v>
      </c>
      <c r="K3" t="s">
        <v>75</v>
      </c>
      <c r="L3" t="s">
        <v>153</v>
      </c>
      <c r="M3" t="s">
        <v>154</v>
      </c>
      <c r="N3" t="s">
        <v>213</v>
      </c>
      <c r="O3" t="s">
        <v>78</v>
      </c>
      <c r="P3" t="str">
        <f>"11912270 FM                   "</f>
        <v xml:space="preserve">11912270 FM                   </v>
      </c>
      <c r="Q3">
        <v>0</v>
      </c>
      <c r="R3">
        <v>0</v>
      </c>
      <c r="S3">
        <v>0</v>
      </c>
      <c r="T3">
        <v>0</v>
      </c>
      <c r="U3">
        <v>0</v>
      </c>
      <c r="V3">
        <v>0</v>
      </c>
      <c r="W3">
        <v>0</v>
      </c>
      <c r="X3">
        <v>0</v>
      </c>
      <c r="Y3">
        <v>0</v>
      </c>
      <c r="Z3">
        <v>0</v>
      </c>
      <c r="AA3">
        <v>0</v>
      </c>
      <c r="AB3">
        <v>0</v>
      </c>
      <c r="AC3">
        <v>0</v>
      </c>
      <c r="AD3">
        <v>0</v>
      </c>
      <c r="AE3">
        <v>0</v>
      </c>
      <c r="AF3">
        <v>0</v>
      </c>
      <c r="AG3">
        <v>0</v>
      </c>
      <c r="AH3">
        <v>0</v>
      </c>
      <c r="AI3">
        <v>0</v>
      </c>
      <c r="AJ3">
        <v>0</v>
      </c>
      <c r="AK3">
        <v>11.72</v>
      </c>
      <c r="AL3">
        <v>0</v>
      </c>
      <c r="AM3">
        <v>0</v>
      </c>
      <c r="AN3">
        <v>0</v>
      </c>
      <c r="AO3">
        <v>0</v>
      </c>
      <c r="AP3">
        <v>0</v>
      </c>
      <c r="AQ3">
        <v>0</v>
      </c>
      <c r="AR3">
        <v>0</v>
      </c>
      <c r="AS3">
        <v>0</v>
      </c>
      <c r="AT3">
        <v>0</v>
      </c>
      <c r="AU3">
        <v>0</v>
      </c>
      <c r="AV3">
        <v>0</v>
      </c>
      <c r="AW3">
        <v>0</v>
      </c>
      <c r="AX3">
        <v>0</v>
      </c>
      <c r="AY3">
        <v>0</v>
      </c>
      <c r="AZ3">
        <v>0</v>
      </c>
      <c r="BA3">
        <v>0</v>
      </c>
      <c r="BB3">
        <v>0</v>
      </c>
      <c r="BC3">
        <v>0</v>
      </c>
      <c r="BD3">
        <v>0</v>
      </c>
      <c r="BE3">
        <v>0</v>
      </c>
      <c r="BF3">
        <v>0</v>
      </c>
      <c r="BG3">
        <v>0</v>
      </c>
      <c r="BH3">
        <v>1</v>
      </c>
      <c r="BI3">
        <v>1</v>
      </c>
      <c r="BJ3">
        <v>0.2</v>
      </c>
      <c r="BK3">
        <v>1</v>
      </c>
      <c r="BL3">
        <v>53.59</v>
      </c>
      <c r="BM3">
        <v>8.0399999999999991</v>
      </c>
      <c r="BN3">
        <v>61.63</v>
      </c>
      <c r="BO3">
        <v>61.63</v>
      </c>
      <c r="BQ3" t="s">
        <v>217</v>
      </c>
      <c r="BR3" t="s">
        <v>215</v>
      </c>
      <c r="BS3" s="2">
        <v>44428</v>
      </c>
      <c r="BT3" s="3">
        <v>0.39999999999999997</v>
      </c>
      <c r="BU3" t="s">
        <v>218</v>
      </c>
      <c r="BV3" t="s">
        <v>85</v>
      </c>
      <c r="BY3">
        <v>1200</v>
      </c>
      <c r="BZ3" t="s">
        <v>100</v>
      </c>
      <c r="CC3" t="s">
        <v>154</v>
      </c>
      <c r="CD3">
        <v>6530</v>
      </c>
      <c r="CE3" t="s">
        <v>82</v>
      </c>
      <c r="CF3" s="2">
        <v>44428</v>
      </c>
      <c r="CI3">
        <v>1</v>
      </c>
      <c r="CJ3">
        <v>1</v>
      </c>
      <c r="CK3">
        <v>21</v>
      </c>
      <c r="CL3" t="s">
        <v>79</v>
      </c>
    </row>
    <row r="4" spans="1:92" x14ac:dyDescent="0.25">
      <c r="A4" t="s">
        <v>211</v>
      </c>
      <c r="B4" t="s">
        <v>212</v>
      </c>
      <c r="C4" t="s">
        <v>72</v>
      </c>
      <c r="E4" t="str">
        <f>"009940496960"</f>
        <v>009940496960</v>
      </c>
      <c r="F4" s="2">
        <v>44428</v>
      </c>
      <c r="G4">
        <v>202202</v>
      </c>
      <c r="H4" t="s">
        <v>115</v>
      </c>
      <c r="I4" t="s">
        <v>116</v>
      </c>
      <c r="J4" t="s">
        <v>365</v>
      </c>
      <c r="K4" t="s">
        <v>75</v>
      </c>
      <c r="L4" t="s">
        <v>73</v>
      </c>
      <c r="M4" t="s">
        <v>74</v>
      </c>
      <c r="N4" t="s">
        <v>370</v>
      </c>
      <c r="O4" t="s">
        <v>78</v>
      </c>
      <c r="P4" t="str">
        <f>"....                          "</f>
        <v xml:space="preserve">....                          </v>
      </c>
      <c r="Q4">
        <v>0</v>
      </c>
      <c r="R4">
        <v>0</v>
      </c>
      <c r="S4">
        <v>0</v>
      </c>
      <c r="T4">
        <v>0</v>
      </c>
      <c r="U4">
        <v>0</v>
      </c>
      <c r="V4">
        <v>0</v>
      </c>
      <c r="W4">
        <v>0</v>
      </c>
      <c r="X4">
        <v>0</v>
      </c>
      <c r="Y4">
        <v>0</v>
      </c>
      <c r="Z4">
        <v>0</v>
      </c>
      <c r="AA4">
        <v>0</v>
      </c>
      <c r="AB4">
        <v>0</v>
      </c>
      <c r="AC4">
        <v>0</v>
      </c>
      <c r="AD4">
        <v>0</v>
      </c>
      <c r="AE4">
        <v>0</v>
      </c>
      <c r="AF4">
        <v>0</v>
      </c>
      <c r="AG4">
        <v>0</v>
      </c>
      <c r="AH4">
        <v>0</v>
      </c>
      <c r="AI4">
        <v>0</v>
      </c>
      <c r="AJ4">
        <v>0</v>
      </c>
      <c r="AK4">
        <v>11.72</v>
      </c>
      <c r="AL4">
        <v>0</v>
      </c>
      <c r="AM4">
        <v>0</v>
      </c>
      <c r="AN4">
        <v>0</v>
      </c>
      <c r="AO4">
        <v>0</v>
      </c>
      <c r="AP4">
        <v>0</v>
      </c>
      <c r="AQ4">
        <v>0</v>
      </c>
      <c r="AR4">
        <v>0</v>
      </c>
      <c r="AS4">
        <v>0</v>
      </c>
      <c r="AT4">
        <v>0</v>
      </c>
      <c r="AU4">
        <v>0</v>
      </c>
      <c r="AV4">
        <v>0</v>
      </c>
      <c r="AW4">
        <v>0</v>
      </c>
      <c r="AX4">
        <v>0</v>
      </c>
      <c r="AY4">
        <v>0</v>
      </c>
      <c r="AZ4">
        <v>0</v>
      </c>
      <c r="BA4">
        <v>0</v>
      </c>
      <c r="BB4">
        <v>0</v>
      </c>
      <c r="BC4">
        <v>0</v>
      </c>
      <c r="BD4">
        <v>0</v>
      </c>
      <c r="BE4">
        <v>0</v>
      </c>
      <c r="BF4">
        <v>0</v>
      </c>
      <c r="BG4">
        <v>0</v>
      </c>
      <c r="BH4">
        <v>1</v>
      </c>
      <c r="BI4">
        <v>1</v>
      </c>
      <c r="BJ4">
        <v>0.2</v>
      </c>
      <c r="BK4">
        <v>1</v>
      </c>
      <c r="BL4">
        <v>53.59</v>
      </c>
      <c r="BM4">
        <v>8.0399999999999991</v>
      </c>
      <c r="BN4">
        <v>61.63</v>
      </c>
      <c r="BO4">
        <v>61.63</v>
      </c>
      <c r="BQ4" t="s">
        <v>219</v>
      </c>
      <c r="BR4" t="s">
        <v>220</v>
      </c>
      <c r="BS4" s="2">
        <v>44431</v>
      </c>
      <c r="BT4" s="3">
        <v>0.3354166666666667</v>
      </c>
      <c r="BU4" t="s">
        <v>221</v>
      </c>
      <c r="BV4" t="s">
        <v>85</v>
      </c>
      <c r="BY4">
        <v>1200</v>
      </c>
      <c r="BZ4" t="s">
        <v>100</v>
      </c>
      <c r="CA4" t="s">
        <v>91</v>
      </c>
      <c r="CC4" t="s">
        <v>74</v>
      </c>
      <c r="CD4">
        <v>1601</v>
      </c>
      <c r="CE4" t="s">
        <v>82</v>
      </c>
      <c r="CF4" s="2">
        <v>44432</v>
      </c>
      <c r="CI4">
        <v>1</v>
      </c>
      <c r="CJ4">
        <v>1</v>
      </c>
      <c r="CK4">
        <v>21</v>
      </c>
      <c r="CL4" t="s">
        <v>79</v>
      </c>
    </row>
    <row r="5" spans="1:92" x14ac:dyDescent="0.25">
      <c r="A5" t="s">
        <v>211</v>
      </c>
      <c r="B5" t="s">
        <v>212</v>
      </c>
      <c r="C5" t="s">
        <v>72</v>
      </c>
      <c r="E5" t="str">
        <f>"009941827314"</f>
        <v>009941827314</v>
      </c>
      <c r="F5" s="2">
        <v>44428</v>
      </c>
      <c r="G5">
        <v>202202</v>
      </c>
      <c r="H5" t="s">
        <v>89</v>
      </c>
      <c r="I5" t="s">
        <v>90</v>
      </c>
      <c r="J5" t="s">
        <v>366</v>
      </c>
      <c r="K5" t="s">
        <v>75</v>
      </c>
      <c r="L5" t="s">
        <v>193</v>
      </c>
      <c r="M5" t="s">
        <v>194</v>
      </c>
      <c r="N5" t="s">
        <v>222</v>
      </c>
      <c r="O5" t="s">
        <v>130</v>
      </c>
      <c r="P5" t="str">
        <f>"NA                            "</f>
        <v xml:space="preserve">NA                            </v>
      </c>
      <c r="Q5">
        <v>0</v>
      </c>
      <c r="R5">
        <v>0</v>
      </c>
      <c r="S5">
        <v>0</v>
      </c>
      <c r="T5">
        <v>0</v>
      </c>
      <c r="U5">
        <v>0</v>
      </c>
      <c r="V5">
        <v>0</v>
      </c>
      <c r="W5">
        <v>0</v>
      </c>
      <c r="X5">
        <v>0</v>
      </c>
      <c r="Y5">
        <v>0</v>
      </c>
      <c r="Z5">
        <v>0</v>
      </c>
      <c r="AA5">
        <v>0</v>
      </c>
      <c r="AB5">
        <v>0</v>
      </c>
      <c r="AC5">
        <v>0</v>
      </c>
      <c r="AD5">
        <v>0</v>
      </c>
      <c r="AE5">
        <v>0</v>
      </c>
      <c r="AF5">
        <v>0</v>
      </c>
      <c r="AG5">
        <v>0</v>
      </c>
      <c r="AH5">
        <v>0</v>
      </c>
      <c r="AI5">
        <v>0</v>
      </c>
      <c r="AJ5">
        <v>0</v>
      </c>
      <c r="AK5">
        <v>28.58</v>
      </c>
      <c r="AL5">
        <v>0</v>
      </c>
      <c r="AM5">
        <v>0</v>
      </c>
      <c r="AN5">
        <v>0</v>
      </c>
      <c r="AO5">
        <v>0</v>
      </c>
      <c r="AP5">
        <v>0</v>
      </c>
      <c r="AQ5">
        <v>0</v>
      </c>
      <c r="AR5">
        <v>0</v>
      </c>
      <c r="AS5">
        <v>0</v>
      </c>
      <c r="AT5">
        <v>0</v>
      </c>
      <c r="AU5">
        <v>0</v>
      </c>
      <c r="AV5">
        <v>0</v>
      </c>
      <c r="AW5">
        <v>0</v>
      </c>
      <c r="AX5">
        <v>0</v>
      </c>
      <c r="AY5">
        <v>0</v>
      </c>
      <c r="AZ5">
        <v>0</v>
      </c>
      <c r="BA5">
        <v>0</v>
      </c>
      <c r="BB5">
        <v>0</v>
      </c>
      <c r="BC5">
        <v>0</v>
      </c>
      <c r="BD5">
        <v>0</v>
      </c>
      <c r="BE5">
        <v>0</v>
      </c>
      <c r="BF5">
        <v>0</v>
      </c>
      <c r="BG5">
        <v>0</v>
      </c>
      <c r="BH5">
        <v>1</v>
      </c>
      <c r="BI5">
        <v>12.1</v>
      </c>
      <c r="BJ5">
        <v>15</v>
      </c>
      <c r="BK5">
        <v>15</v>
      </c>
      <c r="BL5">
        <v>135.63999999999999</v>
      </c>
      <c r="BM5">
        <v>20.350000000000001</v>
      </c>
      <c r="BN5">
        <v>155.99</v>
      </c>
      <c r="BO5">
        <v>155.99</v>
      </c>
      <c r="BQ5" t="s">
        <v>223</v>
      </c>
      <c r="BR5" t="s">
        <v>224</v>
      </c>
      <c r="BS5" s="2">
        <v>44432</v>
      </c>
      <c r="BT5" s="3">
        <v>0.40972222222222227</v>
      </c>
      <c r="BU5" t="s">
        <v>225</v>
      </c>
      <c r="BV5" t="s">
        <v>85</v>
      </c>
      <c r="BY5">
        <v>74927.16</v>
      </c>
      <c r="CA5" t="s">
        <v>195</v>
      </c>
      <c r="CC5" t="s">
        <v>194</v>
      </c>
      <c r="CD5">
        <v>9459</v>
      </c>
      <c r="CE5" t="s">
        <v>82</v>
      </c>
      <c r="CF5" s="2">
        <v>44432</v>
      </c>
      <c r="CI5">
        <v>3</v>
      </c>
      <c r="CJ5">
        <v>2</v>
      </c>
      <c r="CK5" t="s">
        <v>164</v>
      </c>
      <c r="CL5" t="s">
        <v>79</v>
      </c>
    </row>
    <row r="6" spans="1:92" x14ac:dyDescent="0.25">
      <c r="A6" t="s">
        <v>211</v>
      </c>
      <c r="B6" t="s">
        <v>212</v>
      </c>
      <c r="C6" t="s">
        <v>72</v>
      </c>
      <c r="E6" t="str">
        <f>"009941483586"</f>
        <v>009941483586</v>
      </c>
      <c r="F6" s="2">
        <v>44428</v>
      </c>
      <c r="G6">
        <v>202202</v>
      </c>
      <c r="H6" t="s">
        <v>73</v>
      </c>
      <c r="I6" t="s">
        <v>74</v>
      </c>
      <c r="J6" t="s">
        <v>226</v>
      </c>
      <c r="K6" t="s">
        <v>75</v>
      </c>
      <c r="L6" t="s">
        <v>153</v>
      </c>
      <c r="M6" t="s">
        <v>154</v>
      </c>
      <c r="N6" t="s">
        <v>227</v>
      </c>
      <c r="O6" t="s">
        <v>130</v>
      </c>
      <c r="P6" t="str">
        <f>"469949 469946 47              "</f>
        <v xml:space="preserve">469949 469946 47              </v>
      </c>
      <c r="Q6">
        <v>0</v>
      </c>
      <c r="R6">
        <v>0</v>
      </c>
      <c r="S6">
        <v>0</v>
      </c>
      <c r="T6">
        <v>0</v>
      </c>
      <c r="U6">
        <v>0</v>
      </c>
      <c r="V6">
        <v>0</v>
      </c>
      <c r="W6">
        <v>0</v>
      </c>
      <c r="X6">
        <v>0</v>
      </c>
      <c r="Y6">
        <v>0</v>
      </c>
      <c r="Z6">
        <v>0</v>
      </c>
      <c r="AA6">
        <v>0</v>
      </c>
      <c r="AB6">
        <v>0</v>
      </c>
      <c r="AC6">
        <v>0</v>
      </c>
      <c r="AD6">
        <v>0</v>
      </c>
      <c r="AE6">
        <v>0</v>
      </c>
      <c r="AF6">
        <v>0</v>
      </c>
      <c r="AG6">
        <v>0</v>
      </c>
      <c r="AH6">
        <v>0</v>
      </c>
      <c r="AI6">
        <v>0</v>
      </c>
      <c r="AJ6">
        <v>0</v>
      </c>
      <c r="AK6">
        <v>38.69</v>
      </c>
      <c r="AL6">
        <v>0</v>
      </c>
      <c r="AM6">
        <v>0</v>
      </c>
      <c r="AN6">
        <v>0</v>
      </c>
      <c r="AO6">
        <v>0</v>
      </c>
      <c r="AP6">
        <v>0</v>
      </c>
      <c r="AQ6">
        <v>0</v>
      </c>
      <c r="AR6">
        <v>0</v>
      </c>
      <c r="AS6">
        <v>0</v>
      </c>
      <c r="AT6">
        <v>0</v>
      </c>
      <c r="AU6">
        <v>0</v>
      </c>
      <c r="AV6">
        <v>0</v>
      </c>
      <c r="AW6">
        <v>0</v>
      </c>
      <c r="AX6">
        <v>0</v>
      </c>
      <c r="AY6">
        <v>0</v>
      </c>
      <c r="AZ6">
        <v>0</v>
      </c>
      <c r="BA6">
        <v>0</v>
      </c>
      <c r="BB6">
        <v>0</v>
      </c>
      <c r="BC6">
        <v>0</v>
      </c>
      <c r="BD6">
        <v>0</v>
      </c>
      <c r="BE6">
        <v>0</v>
      </c>
      <c r="BF6">
        <v>0</v>
      </c>
      <c r="BG6">
        <v>0</v>
      </c>
      <c r="BH6">
        <v>1</v>
      </c>
      <c r="BI6">
        <v>20.6</v>
      </c>
      <c r="BJ6">
        <v>13.4</v>
      </c>
      <c r="BK6">
        <v>21</v>
      </c>
      <c r="BL6">
        <v>181.87</v>
      </c>
      <c r="BM6">
        <v>27.28</v>
      </c>
      <c r="BN6">
        <v>209.15</v>
      </c>
      <c r="BO6">
        <v>209.15</v>
      </c>
      <c r="BQ6" t="s">
        <v>228</v>
      </c>
      <c r="BR6" t="s">
        <v>229</v>
      </c>
      <c r="BS6" s="2">
        <v>44431</v>
      </c>
      <c r="BT6" s="3">
        <v>0.56458333333333333</v>
      </c>
      <c r="BU6" t="s">
        <v>230</v>
      </c>
      <c r="BV6" t="s">
        <v>85</v>
      </c>
      <c r="BY6">
        <v>66827.820000000007</v>
      </c>
      <c r="CA6" t="s">
        <v>125</v>
      </c>
      <c r="CC6" t="s">
        <v>154</v>
      </c>
      <c r="CD6">
        <v>6529</v>
      </c>
      <c r="CE6" t="s">
        <v>82</v>
      </c>
      <c r="CF6" s="2">
        <v>44431</v>
      </c>
      <c r="CI6">
        <v>0</v>
      </c>
      <c r="CJ6">
        <v>0</v>
      </c>
      <c r="CK6" t="s">
        <v>164</v>
      </c>
      <c r="CL6" t="s">
        <v>79</v>
      </c>
    </row>
    <row r="7" spans="1:92" x14ac:dyDescent="0.25">
      <c r="A7" t="s">
        <v>211</v>
      </c>
      <c r="B7" t="s">
        <v>212</v>
      </c>
      <c r="C7" t="s">
        <v>72</v>
      </c>
      <c r="E7" t="str">
        <f>"009941483585"</f>
        <v>009941483585</v>
      </c>
      <c r="F7" s="2">
        <v>44427</v>
      </c>
      <c r="G7">
        <v>202202</v>
      </c>
      <c r="H7" t="s">
        <v>73</v>
      </c>
      <c r="I7" t="s">
        <v>74</v>
      </c>
      <c r="J7" t="s">
        <v>226</v>
      </c>
      <c r="K7" t="s">
        <v>75</v>
      </c>
      <c r="L7" t="s">
        <v>153</v>
      </c>
      <c r="M7" t="s">
        <v>154</v>
      </c>
      <c r="N7" t="s">
        <v>227</v>
      </c>
      <c r="O7" t="s">
        <v>130</v>
      </c>
      <c r="P7" t="str">
        <f>"JOB52785                      "</f>
        <v xml:space="preserve">JOB52785                      </v>
      </c>
      <c r="Q7">
        <v>0</v>
      </c>
      <c r="R7">
        <v>0</v>
      </c>
      <c r="S7">
        <v>0</v>
      </c>
      <c r="T7">
        <v>0</v>
      </c>
      <c r="U7">
        <v>0</v>
      </c>
      <c r="V7">
        <v>0</v>
      </c>
      <c r="W7">
        <v>0</v>
      </c>
      <c r="X7">
        <v>0</v>
      </c>
      <c r="Y7">
        <v>0</v>
      </c>
      <c r="Z7">
        <v>0</v>
      </c>
      <c r="AA7">
        <v>0</v>
      </c>
      <c r="AB7">
        <v>0</v>
      </c>
      <c r="AC7">
        <v>0</v>
      </c>
      <c r="AD7">
        <v>0</v>
      </c>
      <c r="AE7">
        <v>0</v>
      </c>
      <c r="AF7">
        <v>0</v>
      </c>
      <c r="AG7">
        <v>0</v>
      </c>
      <c r="AH7">
        <v>0</v>
      </c>
      <c r="AI7">
        <v>0</v>
      </c>
      <c r="AJ7">
        <v>0</v>
      </c>
      <c r="AK7">
        <v>28.58</v>
      </c>
      <c r="AL7">
        <v>0</v>
      </c>
      <c r="AM7">
        <v>0</v>
      </c>
      <c r="AN7">
        <v>0</v>
      </c>
      <c r="AO7">
        <v>0</v>
      </c>
      <c r="AP7">
        <v>0</v>
      </c>
      <c r="AQ7">
        <v>0</v>
      </c>
      <c r="AR7">
        <v>0</v>
      </c>
      <c r="AS7">
        <v>0</v>
      </c>
      <c r="AT7">
        <v>0</v>
      </c>
      <c r="AU7">
        <v>0</v>
      </c>
      <c r="AV7">
        <v>0</v>
      </c>
      <c r="AW7">
        <v>0</v>
      </c>
      <c r="AX7">
        <v>0</v>
      </c>
      <c r="AY7">
        <v>0</v>
      </c>
      <c r="AZ7">
        <v>0</v>
      </c>
      <c r="BA7">
        <v>0</v>
      </c>
      <c r="BB7">
        <v>0</v>
      </c>
      <c r="BC7">
        <v>0</v>
      </c>
      <c r="BD7">
        <v>0</v>
      </c>
      <c r="BE7">
        <v>0</v>
      </c>
      <c r="BF7">
        <v>0</v>
      </c>
      <c r="BG7">
        <v>0</v>
      </c>
      <c r="BH7">
        <v>1</v>
      </c>
      <c r="BI7">
        <v>1.1000000000000001</v>
      </c>
      <c r="BJ7">
        <v>1.2</v>
      </c>
      <c r="BK7">
        <v>2</v>
      </c>
      <c r="BL7">
        <v>135.63999999999999</v>
      </c>
      <c r="BM7">
        <v>20.350000000000001</v>
      </c>
      <c r="BN7">
        <v>155.99</v>
      </c>
      <c r="BO7">
        <v>155.99</v>
      </c>
      <c r="BQ7" t="s">
        <v>228</v>
      </c>
      <c r="BR7" t="s">
        <v>229</v>
      </c>
      <c r="BS7" s="2">
        <v>44431</v>
      </c>
      <c r="BT7" s="3">
        <v>0.56458333333333333</v>
      </c>
      <c r="BU7" t="s">
        <v>157</v>
      </c>
      <c r="BV7" t="s">
        <v>85</v>
      </c>
      <c r="BY7">
        <v>6149.38</v>
      </c>
      <c r="CC7" t="s">
        <v>154</v>
      </c>
      <c r="CD7">
        <v>6529</v>
      </c>
      <c r="CE7" t="s">
        <v>82</v>
      </c>
      <c r="CF7" s="2">
        <v>44431</v>
      </c>
      <c r="CI7">
        <v>0</v>
      </c>
      <c r="CJ7">
        <v>0</v>
      </c>
      <c r="CK7" t="s">
        <v>164</v>
      </c>
      <c r="CL7" t="s">
        <v>79</v>
      </c>
    </row>
    <row r="8" spans="1:92" x14ac:dyDescent="0.25">
      <c r="A8" t="s">
        <v>211</v>
      </c>
      <c r="B8" t="s">
        <v>212</v>
      </c>
      <c r="C8" t="s">
        <v>72</v>
      </c>
      <c r="E8" t="str">
        <f>"009941827313"</f>
        <v>009941827313</v>
      </c>
      <c r="F8" s="2">
        <v>44427</v>
      </c>
      <c r="G8">
        <v>202202</v>
      </c>
      <c r="H8" t="s">
        <v>89</v>
      </c>
      <c r="I8" t="s">
        <v>90</v>
      </c>
      <c r="J8" t="s">
        <v>366</v>
      </c>
      <c r="K8" t="s">
        <v>75</v>
      </c>
      <c r="L8" t="s">
        <v>166</v>
      </c>
      <c r="M8" t="s">
        <v>167</v>
      </c>
      <c r="N8" t="s">
        <v>374</v>
      </c>
      <c r="O8" t="s">
        <v>130</v>
      </c>
      <c r="P8" t="str">
        <f>"JHB                           "</f>
        <v xml:space="preserve">JHB                           </v>
      </c>
      <c r="Q8">
        <v>0</v>
      </c>
      <c r="R8">
        <v>0</v>
      </c>
      <c r="S8">
        <v>0</v>
      </c>
      <c r="T8">
        <v>0</v>
      </c>
      <c r="U8">
        <v>0</v>
      </c>
      <c r="V8">
        <v>0</v>
      </c>
      <c r="W8">
        <v>0</v>
      </c>
      <c r="X8">
        <v>0</v>
      </c>
      <c r="Y8">
        <v>0</v>
      </c>
      <c r="Z8">
        <v>0</v>
      </c>
      <c r="AA8">
        <v>0</v>
      </c>
      <c r="AB8">
        <v>0</v>
      </c>
      <c r="AC8">
        <v>0</v>
      </c>
      <c r="AD8">
        <v>0</v>
      </c>
      <c r="AE8">
        <v>0</v>
      </c>
      <c r="AF8">
        <v>0</v>
      </c>
      <c r="AG8">
        <v>0</v>
      </c>
      <c r="AH8">
        <v>0</v>
      </c>
      <c r="AI8">
        <v>0</v>
      </c>
      <c r="AJ8">
        <v>0</v>
      </c>
      <c r="AK8">
        <v>24</v>
      </c>
      <c r="AL8">
        <v>0</v>
      </c>
      <c r="AM8">
        <v>0</v>
      </c>
      <c r="AN8">
        <v>0</v>
      </c>
      <c r="AO8">
        <v>0</v>
      </c>
      <c r="AP8">
        <v>0</v>
      </c>
      <c r="AQ8">
        <v>0</v>
      </c>
      <c r="AR8">
        <v>0</v>
      </c>
      <c r="AS8">
        <v>0</v>
      </c>
      <c r="AT8">
        <v>0</v>
      </c>
      <c r="AU8">
        <v>0</v>
      </c>
      <c r="AV8">
        <v>0</v>
      </c>
      <c r="AW8">
        <v>0</v>
      </c>
      <c r="AX8">
        <v>0</v>
      </c>
      <c r="AY8">
        <v>0</v>
      </c>
      <c r="AZ8">
        <v>0</v>
      </c>
      <c r="BA8">
        <v>0</v>
      </c>
      <c r="BB8">
        <v>0</v>
      </c>
      <c r="BC8">
        <v>0</v>
      </c>
      <c r="BD8">
        <v>0</v>
      </c>
      <c r="BE8">
        <v>0</v>
      </c>
      <c r="BF8">
        <v>0</v>
      </c>
      <c r="BG8">
        <v>0</v>
      </c>
      <c r="BH8">
        <v>1</v>
      </c>
      <c r="BI8">
        <v>2.5</v>
      </c>
      <c r="BJ8">
        <v>4.4000000000000004</v>
      </c>
      <c r="BK8">
        <v>5</v>
      </c>
      <c r="BL8">
        <v>114.71</v>
      </c>
      <c r="BM8">
        <v>17.21</v>
      </c>
      <c r="BN8">
        <v>131.91999999999999</v>
      </c>
      <c r="BO8">
        <v>131.91999999999999</v>
      </c>
      <c r="BQ8" t="s">
        <v>231</v>
      </c>
      <c r="BR8" t="s">
        <v>224</v>
      </c>
      <c r="BS8" s="2">
        <v>44431</v>
      </c>
      <c r="BT8" s="3">
        <v>0.42708333333333331</v>
      </c>
      <c r="BU8" t="s">
        <v>232</v>
      </c>
      <c r="BV8" t="s">
        <v>85</v>
      </c>
      <c r="BY8">
        <v>22121.25</v>
      </c>
      <c r="CA8" t="s">
        <v>128</v>
      </c>
      <c r="CC8" t="s">
        <v>167</v>
      </c>
      <c r="CD8">
        <v>1683</v>
      </c>
      <c r="CE8" t="s">
        <v>82</v>
      </c>
      <c r="CF8" s="2">
        <v>44432</v>
      </c>
      <c r="CI8">
        <v>2</v>
      </c>
      <c r="CJ8">
        <v>2</v>
      </c>
      <c r="CK8" t="s">
        <v>131</v>
      </c>
      <c r="CL8" t="s">
        <v>79</v>
      </c>
    </row>
    <row r="9" spans="1:92" x14ac:dyDescent="0.25">
      <c r="A9" t="s">
        <v>211</v>
      </c>
      <c r="B9" t="s">
        <v>212</v>
      </c>
      <c r="C9" t="s">
        <v>72</v>
      </c>
      <c r="E9" t="str">
        <f>"009941020891"</f>
        <v>009941020891</v>
      </c>
      <c r="F9" s="2">
        <v>44432</v>
      </c>
      <c r="G9">
        <v>202202</v>
      </c>
      <c r="H9" t="s">
        <v>94</v>
      </c>
      <c r="I9" t="s">
        <v>95</v>
      </c>
      <c r="J9" t="s">
        <v>368</v>
      </c>
      <c r="K9" t="s">
        <v>75</v>
      </c>
      <c r="L9" t="s">
        <v>166</v>
      </c>
      <c r="M9" t="s">
        <v>167</v>
      </c>
      <c r="N9" t="s">
        <v>233</v>
      </c>
      <c r="O9" t="s">
        <v>130</v>
      </c>
      <c r="P9" t="str">
        <f>"                              "</f>
        <v xml:space="preserve">                              </v>
      </c>
      <c r="Q9">
        <v>0</v>
      </c>
      <c r="R9">
        <v>0</v>
      </c>
      <c r="S9">
        <v>0</v>
      </c>
      <c r="T9">
        <v>0</v>
      </c>
      <c r="U9">
        <v>0</v>
      </c>
      <c r="V9">
        <v>0</v>
      </c>
      <c r="W9">
        <v>0</v>
      </c>
      <c r="X9">
        <v>0</v>
      </c>
      <c r="Y9">
        <v>0</v>
      </c>
      <c r="Z9">
        <v>0</v>
      </c>
      <c r="AA9">
        <v>0</v>
      </c>
      <c r="AB9">
        <v>0</v>
      </c>
      <c r="AC9">
        <v>0</v>
      </c>
      <c r="AD9">
        <v>0</v>
      </c>
      <c r="AE9">
        <v>0</v>
      </c>
      <c r="AF9">
        <v>0</v>
      </c>
      <c r="AG9">
        <v>0</v>
      </c>
      <c r="AH9">
        <v>0</v>
      </c>
      <c r="AI9">
        <v>0</v>
      </c>
      <c r="AJ9">
        <v>0</v>
      </c>
      <c r="AK9">
        <v>52.77</v>
      </c>
      <c r="AL9">
        <v>0</v>
      </c>
      <c r="AM9">
        <v>0</v>
      </c>
      <c r="AN9">
        <v>0</v>
      </c>
      <c r="AO9">
        <v>0</v>
      </c>
      <c r="AP9">
        <v>0</v>
      </c>
      <c r="AQ9">
        <v>0</v>
      </c>
      <c r="AR9">
        <v>0</v>
      </c>
      <c r="AS9">
        <v>0</v>
      </c>
      <c r="AT9">
        <v>0</v>
      </c>
      <c r="AU9">
        <v>0</v>
      </c>
      <c r="AV9">
        <v>0</v>
      </c>
      <c r="AW9">
        <v>0</v>
      </c>
      <c r="AX9">
        <v>0</v>
      </c>
      <c r="AY9">
        <v>0</v>
      </c>
      <c r="AZ9">
        <v>0</v>
      </c>
      <c r="BA9">
        <v>0</v>
      </c>
      <c r="BB9">
        <v>0</v>
      </c>
      <c r="BC9">
        <v>0</v>
      </c>
      <c r="BD9">
        <v>0</v>
      </c>
      <c r="BE9">
        <v>0</v>
      </c>
      <c r="BF9">
        <v>0</v>
      </c>
      <c r="BG9">
        <v>0</v>
      </c>
      <c r="BH9">
        <v>2</v>
      </c>
      <c r="BI9">
        <v>10</v>
      </c>
      <c r="BJ9">
        <v>42.4</v>
      </c>
      <c r="BK9">
        <v>43</v>
      </c>
      <c r="BL9">
        <v>246.24</v>
      </c>
      <c r="BM9">
        <v>36.94</v>
      </c>
      <c r="BN9">
        <v>283.18</v>
      </c>
      <c r="BO9">
        <v>283.18</v>
      </c>
      <c r="BQ9" t="s">
        <v>234</v>
      </c>
      <c r="BR9" t="s">
        <v>235</v>
      </c>
      <c r="BS9" s="2">
        <v>44435</v>
      </c>
      <c r="BT9" s="3">
        <v>0.48055555555555557</v>
      </c>
      <c r="BU9" t="s">
        <v>236</v>
      </c>
      <c r="BV9" t="s">
        <v>79</v>
      </c>
      <c r="BW9" t="s">
        <v>136</v>
      </c>
      <c r="BX9" t="s">
        <v>156</v>
      </c>
      <c r="BY9">
        <v>212000</v>
      </c>
      <c r="CA9" t="s">
        <v>158</v>
      </c>
      <c r="CC9" t="s">
        <v>167</v>
      </c>
      <c r="CD9">
        <v>1682</v>
      </c>
      <c r="CE9" t="s">
        <v>82</v>
      </c>
      <c r="CF9" s="2">
        <v>44435</v>
      </c>
      <c r="CI9">
        <v>2</v>
      </c>
      <c r="CJ9">
        <v>3</v>
      </c>
      <c r="CK9" t="s">
        <v>131</v>
      </c>
      <c r="CL9" t="s">
        <v>79</v>
      </c>
    </row>
    <row r="10" spans="1:92" x14ac:dyDescent="0.25">
      <c r="A10" t="s">
        <v>211</v>
      </c>
      <c r="B10" t="s">
        <v>212</v>
      </c>
      <c r="C10" t="s">
        <v>72</v>
      </c>
      <c r="E10" t="str">
        <f>"009941061482"</f>
        <v>009941061482</v>
      </c>
      <c r="F10" s="2">
        <v>44432</v>
      </c>
      <c r="G10">
        <v>202202</v>
      </c>
      <c r="H10" t="s">
        <v>166</v>
      </c>
      <c r="I10" t="s">
        <v>167</v>
      </c>
      <c r="J10" t="s">
        <v>367</v>
      </c>
      <c r="K10" t="s">
        <v>75</v>
      </c>
      <c r="L10" t="s">
        <v>135</v>
      </c>
      <c r="M10" t="s">
        <v>90</v>
      </c>
      <c r="N10" t="s">
        <v>376</v>
      </c>
      <c r="O10" t="s">
        <v>130</v>
      </c>
      <c r="P10" t="str">
        <f>"NA                            "</f>
        <v xml:space="preserve">NA                            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W10">
        <v>0</v>
      </c>
      <c r="X10">
        <v>0</v>
      </c>
      <c r="Y10">
        <v>0</v>
      </c>
      <c r="Z10">
        <v>0</v>
      </c>
      <c r="AA10">
        <v>0</v>
      </c>
      <c r="AB10">
        <v>0</v>
      </c>
      <c r="AC10">
        <v>0</v>
      </c>
      <c r="AD10">
        <v>0</v>
      </c>
      <c r="AE10">
        <v>0</v>
      </c>
      <c r="AF10">
        <v>0</v>
      </c>
      <c r="AG10">
        <v>0</v>
      </c>
      <c r="AH10">
        <v>0</v>
      </c>
      <c r="AI10">
        <v>0</v>
      </c>
      <c r="AJ10">
        <v>0</v>
      </c>
      <c r="AK10">
        <v>24</v>
      </c>
      <c r="AL10">
        <v>0</v>
      </c>
      <c r="AM10">
        <v>0</v>
      </c>
      <c r="AN10">
        <v>0</v>
      </c>
      <c r="AO10">
        <v>0</v>
      </c>
      <c r="AP10">
        <v>0</v>
      </c>
      <c r="AQ10">
        <v>0</v>
      </c>
      <c r="AR10">
        <v>0</v>
      </c>
      <c r="AS10">
        <v>0</v>
      </c>
      <c r="AT10">
        <v>0</v>
      </c>
      <c r="AU10">
        <v>0</v>
      </c>
      <c r="AV10">
        <v>0</v>
      </c>
      <c r="AW10">
        <v>0</v>
      </c>
      <c r="AX10">
        <v>0</v>
      </c>
      <c r="AY10">
        <v>0</v>
      </c>
      <c r="AZ10">
        <v>0</v>
      </c>
      <c r="BA10">
        <v>0</v>
      </c>
      <c r="BB10">
        <v>0</v>
      </c>
      <c r="BC10">
        <v>0</v>
      </c>
      <c r="BD10">
        <v>0</v>
      </c>
      <c r="BE10">
        <v>0</v>
      </c>
      <c r="BF10">
        <v>0</v>
      </c>
      <c r="BG10">
        <v>0</v>
      </c>
      <c r="BH10">
        <v>1</v>
      </c>
      <c r="BI10">
        <v>0.2</v>
      </c>
      <c r="BJ10">
        <v>2.5</v>
      </c>
      <c r="BK10">
        <v>3</v>
      </c>
      <c r="BL10">
        <v>114.71</v>
      </c>
      <c r="BM10">
        <v>17.21</v>
      </c>
      <c r="BN10">
        <v>131.91999999999999</v>
      </c>
      <c r="BO10">
        <v>131.91999999999999</v>
      </c>
      <c r="BQ10" t="s">
        <v>237</v>
      </c>
      <c r="BR10" t="s">
        <v>238</v>
      </c>
      <c r="BS10" s="2">
        <v>44434</v>
      </c>
      <c r="BT10" s="3">
        <v>0.44027777777777777</v>
      </c>
      <c r="BU10" t="s">
        <v>239</v>
      </c>
      <c r="BV10" t="s">
        <v>85</v>
      </c>
      <c r="BY10">
        <v>12339.6</v>
      </c>
      <c r="CA10" t="s">
        <v>145</v>
      </c>
      <c r="CC10" t="s">
        <v>90</v>
      </c>
      <c r="CD10">
        <v>7800</v>
      </c>
      <c r="CE10" t="s">
        <v>82</v>
      </c>
      <c r="CF10" s="2">
        <v>44435</v>
      </c>
      <c r="CI10">
        <v>2</v>
      </c>
      <c r="CJ10">
        <v>2</v>
      </c>
      <c r="CK10" t="s">
        <v>131</v>
      </c>
      <c r="CL10" t="s">
        <v>79</v>
      </c>
    </row>
    <row r="11" spans="1:92" x14ac:dyDescent="0.25">
      <c r="A11" t="s">
        <v>211</v>
      </c>
      <c r="B11" t="s">
        <v>212</v>
      </c>
      <c r="C11" t="s">
        <v>72</v>
      </c>
      <c r="E11" t="str">
        <f>"009939921495"</f>
        <v>009939921495</v>
      </c>
      <c r="F11" s="2">
        <v>44428</v>
      </c>
      <c r="G11">
        <v>202202</v>
      </c>
      <c r="H11" t="s">
        <v>176</v>
      </c>
      <c r="I11" t="s">
        <v>177</v>
      </c>
      <c r="J11" t="s">
        <v>240</v>
      </c>
      <c r="K11" t="s">
        <v>75</v>
      </c>
      <c r="L11" t="s">
        <v>83</v>
      </c>
      <c r="M11" t="s">
        <v>84</v>
      </c>
      <c r="N11" t="s">
        <v>241</v>
      </c>
      <c r="O11" t="s">
        <v>78</v>
      </c>
      <c r="P11" t="str">
        <f>"                              "</f>
        <v xml:space="preserve">                              </v>
      </c>
      <c r="Q11">
        <v>0</v>
      </c>
      <c r="R11">
        <v>0</v>
      </c>
      <c r="S11">
        <v>0</v>
      </c>
      <c r="T11">
        <v>0</v>
      </c>
      <c r="U11">
        <v>0</v>
      </c>
      <c r="V11">
        <v>0</v>
      </c>
      <c r="W11">
        <v>0</v>
      </c>
      <c r="X11">
        <v>0</v>
      </c>
      <c r="Y11">
        <v>0</v>
      </c>
      <c r="Z11">
        <v>0</v>
      </c>
      <c r="AA11">
        <v>0</v>
      </c>
      <c r="AB11">
        <v>0</v>
      </c>
      <c r="AC11">
        <v>0</v>
      </c>
      <c r="AD11">
        <v>0</v>
      </c>
      <c r="AE11">
        <v>0</v>
      </c>
      <c r="AF11">
        <v>0</v>
      </c>
      <c r="AG11">
        <v>0</v>
      </c>
      <c r="AH11">
        <v>0</v>
      </c>
      <c r="AI11">
        <v>0</v>
      </c>
      <c r="AJ11">
        <v>0</v>
      </c>
      <c r="AK11">
        <v>11.72</v>
      </c>
      <c r="AL11">
        <v>0</v>
      </c>
      <c r="AM11">
        <v>0</v>
      </c>
      <c r="AN11">
        <v>0</v>
      </c>
      <c r="AO11">
        <v>0</v>
      </c>
      <c r="AP11">
        <v>0</v>
      </c>
      <c r="AQ11">
        <v>0</v>
      </c>
      <c r="AR11">
        <v>0</v>
      </c>
      <c r="AS11">
        <v>0</v>
      </c>
      <c r="AT11">
        <v>0</v>
      </c>
      <c r="AU11">
        <v>0</v>
      </c>
      <c r="AV11">
        <v>0</v>
      </c>
      <c r="AW11">
        <v>0</v>
      </c>
      <c r="AX11">
        <v>0</v>
      </c>
      <c r="AY11">
        <v>0</v>
      </c>
      <c r="AZ11">
        <v>0</v>
      </c>
      <c r="BA11">
        <v>0</v>
      </c>
      <c r="BB11">
        <v>0</v>
      </c>
      <c r="BC11">
        <v>0</v>
      </c>
      <c r="BD11">
        <v>0</v>
      </c>
      <c r="BE11">
        <v>0</v>
      </c>
      <c r="BF11">
        <v>0</v>
      </c>
      <c r="BG11">
        <v>0</v>
      </c>
      <c r="BH11">
        <v>1</v>
      </c>
      <c r="BI11">
        <v>1</v>
      </c>
      <c r="BJ11">
        <v>0.2</v>
      </c>
      <c r="BK11">
        <v>1</v>
      </c>
      <c r="BL11">
        <v>53.59</v>
      </c>
      <c r="BM11">
        <v>8.0399999999999991</v>
      </c>
      <c r="BN11">
        <v>61.63</v>
      </c>
      <c r="BO11">
        <v>61.63</v>
      </c>
      <c r="BQ11" t="s">
        <v>242</v>
      </c>
      <c r="BS11" s="2">
        <v>44431</v>
      </c>
      <c r="BT11" s="3">
        <v>0.40625</v>
      </c>
      <c r="BU11" t="s">
        <v>243</v>
      </c>
      <c r="BV11" t="s">
        <v>85</v>
      </c>
      <c r="BY11">
        <v>1200</v>
      </c>
      <c r="BZ11" t="s">
        <v>100</v>
      </c>
      <c r="CA11" t="s">
        <v>139</v>
      </c>
      <c r="CC11" t="s">
        <v>84</v>
      </c>
      <c r="CD11">
        <v>140</v>
      </c>
      <c r="CE11" t="s">
        <v>82</v>
      </c>
      <c r="CF11" s="2">
        <v>44431</v>
      </c>
      <c r="CI11">
        <v>1</v>
      </c>
      <c r="CJ11">
        <v>1</v>
      </c>
      <c r="CK11">
        <v>21</v>
      </c>
      <c r="CL11" t="s">
        <v>79</v>
      </c>
    </row>
    <row r="12" spans="1:92" x14ac:dyDescent="0.25">
      <c r="A12" t="s">
        <v>211</v>
      </c>
      <c r="B12" t="s">
        <v>212</v>
      </c>
      <c r="C12" t="s">
        <v>72</v>
      </c>
      <c r="E12" t="str">
        <f>"009941827316"</f>
        <v>009941827316</v>
      </c>
      <c r="F12" s="2">
        <v>44432</v>
      </c>
      <c r="G12">
        <v>202202</v>
      </c>
      <c r="H12" t="s">
        <v>89</v>
      </c>
      <c r="I12" t="s">
        <v>90</v>
      </c>
      <c r="J12" t="s">
        <v>366</v>
      </c>
      <c r="K12" t="s">
        <v>75</v>
      </c>
      <c r="L12" t="s">
        <v>94</v>
      </c>
      <c r="M12" t="s">
        <v>95</v>
      </c>
      <c r="N12" t="s">
        <v>371</v>
      </c>
      <c r="O12" t="s">
        <v>130</v>
      </c>
      <c r="P12" t="str">
        <f>"NA                            "</f>
        <v xml:space="preserve">NA                            </v>
      </c>
      <c r="Q12">
        <v>0</v>
      </c>
      <c r="R12">
        <v>0</v>
      </c>
      <c r="S12">
        <v>0</v>
      </c>
      <c r="T12">
        <v>0</v>
      </c>
      <c r="U12">
        <v>0</v>
      </c>
      <c r="V12">
        <v>0</v>
      </c>
      <c r="W12">
        <v>0</v>
      </c>
      <c r="X12">
        <v>0</v>
      </c>
      <c r="Y12">
        <v>0</v>
      </c>
      <c r="Z12">
        <v>0</v>
      </c>
      <c r="AA12">
        <v>0</v>
      </c>
      <c r="AB12">
        <v>0</v>
      </c>
      <c r="AC12">
        <v>0</v>
      </c>
      <c r="AD12">
        <v>0</v>
      </c>
      <c r="AE12">
        <v>0</v>
      </c>
      <c r="AF12">
        <v>0</v>
      </c>
      <c r="AG12">
        <v>0</v>
      </c>
      <c r="AH12">
        <v>0</v>
      </c>
      <c r="AI12">
        <v>0</v>
      </c>
      <c r="AJ12">
        <v>0</v>
      </c>
      <c r="AK12">
        <v>33.33</v>
      </c>
      <c r="AL12">
        <v>0</v>
      </c>
      <c r="AM12">
        <v>0</v>
      </c>
      <c r="AN12">
        <v>0</v>
      </c>
      <c r="AO12">
        <v>0</v>
      </c>
      <c r="AP12">
        <v>0</v>
      </c>
      <c r="AQ12">
        <v>0</v>
      </c>
      <c r="AR12">
        <v>0</v>
      </c>
      <c r="AS12">
        <v>0</v>
      </c>
      <c r="AT12">
        <v>0</v>
      </c>
      <c r="AU12">
        <v>0</v>
      </c>
      <c r="AV12">
        <v>0</v>
      </c>
      <c r="AW12">
        <v>0</v>
      </c>
      <c r="AX12">
        <v>0</v>
      </c>
      <c r="AY12">
        <v>0</v>
      </c>
      <c r="AZ12">
        <v>0</v>
      </c>
      <c r="BA12">
        <v>0</v>
      </c>
      <c r="BB12">
        <v>0</v>
      </c>
      <c r="BC12">
        <v>0</v>
      </c>
      <c r="BD12">
        <v>0</v>
      </c>
      <c r="BE12">
        <v>0</v>
      </c>
      <c r="BF12">
        <v>0</v>
      </c>
      <c r="BG12">
        <v>0</v>
      </c>
      <c r="BH12">
        <v>1</v>
      </c>
      <c r="BI12">
        <v>24.8</v>
      </c>
      <c r="BJ12">
        <v>19.3</v>
      </c>
      <c r="BK12">
        <v>25</v>
      </c>
      <c r="BL12">
        <v>157.37</v>
      </c>
      <c r="BM12">
        <v>23.61</v>
      </c>
      <c r="BN12">
        <v>180.98</v>
      </c>
      <c r="BO12">
        <v>180.98</v>
      </c>
      <c r="BQ12" t="s">
        <v>235</v>
      </c>
      <c r="BR12" t="s">
        <v>224</v>
      </c>
      <c r="BS12" s="2">
        <v>44434</v>
      </c>
      <c r="BT12" s="3">
        <v>0.39652777777777781</v>
      </c>
      <c r="BU12" t="s">
        <v>134</v>
      </c>
      <c r="BV12" t="s">
        <v>85</v>
      </c>
      <c r="BY12">
        <v>96393.96</v>
      </c>
      <c r="CA12" t="s">
        <v>99</v>
      </c>
      <c r="CC12" t="s">
        <v>95</v>
      </c>
      <c r="CD12">
        <v>6001</v>
      </c>
      <c r="CE12" t="s">
        <v>82</v>
      </c>
      <c r="CF12" s="2">
        <v>44434</v>
      </c>
      <c r="CI12">
        <v>2</v>
      </c>
      <c r="CJ12">
        <v>2</v>
      </c>
      <c r="CK12" t="s">
        <v>169</v>
      </c>
      <c r="CL12" t="s">
        <v>79</v>
      </c>
    </row>
    <row r="13" spans="1:92" x14ac:dyDescent="0.25">
      <c r="A13" t="s">
        <v>211</v>
      </c>
      <c r="B13" t="s">
        <v>212</v>
      </c>
      <c r="C13" t="s">
        <v>72</v>
      </c>
      <c r="E13" t="str">
        <f>"009941827315"</f>
        <v>009941827315</v>
      </c>
      <c r="F13" s="2">
        <v>44432</v>
      </c>
      <c r="G13">
        <v>202202</v>
      </c>
      <c r="H13" t="s">
        <v>89</v>
      </c>
      <c r="I13" t="s">
        <v>90</v>
      </c>
      <c r="J13" t="s">
        <v>366</v>
      </c>
      <c r="K13" t="s">
        <v>75</v>
      </c>
      <c r="L13" t="s">
        <v>166</v>
      </c>
      <c r="M13" t="s">
        <v>167</v>
      </c>
      <c r="N13" t="s">
        <v>374</v>
      </c>
      <c r="O13" t="s">
        <v>78</v>
      </c>
      <c r="P13" t="str">
        <f>"JHB                           "</f>
        <v xml:space="preserve">JHB                           </v>
      </c>
      <c r="Q13">
        <v>0</v>
      </c>
      <c r="R13">
        <v>0</v>
      </c>
      <c r="S13">
        <v>0</v>
      </c>
      <c r="T13">
        <v>0</v>
      </c>
      <c r="U13">
        <v>0</v>
      </c>
      <c r="V13">
        <v>0</v>
      </c>
      <c r="W13">
        <v>0</v>
      </c>
      <c r="X13">
        <v>0</v>
      </c>
      <c r="Y13">
        <v>0</v>
      </c>
      <c r="Z13">
        <v>0</v>
      </c>
      <c r="AA13">
        <v>0</v>
      </c>
      <c r="AB13">
        <v>0</v>
      </c>
      <c r="AC13">
        <v>0</v>
      </c>
      <c r="AD13">
        <v>0</v>
      </c>
      <c r="AE13">
        <v>0</v>
      </c>
      <c r="AF13">
        <v>0</v>
      </c>
      <c r="AG13">
        <v>0</v>
      </c>
      <c r="AH13">
        <v>0</v>
      </c>
      <c r="AI13">
        <v>0</v>
      </c>
      <c r="AJ13">
        <v>0</v>
      </c>
      <c r="AK13">
        <v>339.75</v>
      </c>
      <c r="AL13">
        <v>0</v>
      </c>
      <c r="AM13">
        <v>0</v>
      </c>
      <c r="AN13">
        <v>0</v>
      </c>
      <c r="AO13">
        <v>0</v>
      </c>
      <c r="AP13">
        <v>0</v>
      </c>
      <c r="AQ13">
        <v>0</v>
      </c>
      <c r="AR13">
        <v>0</v>
      </c>
      <c r="AS13">
        <v>0</v>
      </c>
      <c r="AT13">
        <v>0</v>
      </c>
      <c r="AU13">
        <v>0</v>
      </c>
      <c r="AV13">
        <v>0</v>
      </c>
      <c r="AW13">
        <v>0</v>
      </c>
      <c r="AX13">
        <v>0</v>
      </c>
      <c r="AY13">
        <v>0</v>
      </c>
      <c r="AZ13">
        <v>0</v>
      </c>
      <c r="BA13">
        <v>0</v>
      </c>
      <c r="BB13">
        <v>0</v>
      </c>
      <c r="BC13">
        <v>0</v>
      </c>
      <c r="BD13">
        <v>0</v>
      </c>
      <c r="BE13">
        <v>0</v>
      </c>
      <c r="BF13">
        <v>0</v>
      </c>
      <c r="BG13">
        <v>0</v>
      </c>
      <c r="BH13">
        <v>6</v>
      </c>
      <c r="BI13">
        <v>57.9</v>
      </c>
      <c r="BJ13">
        <v>57.4</v>
      </c>
      <c r="BK13">
        <v>58</v>
      </c>
      <c r="BL13">
        <v>1553.14</v>
      </c>
      <c r="BM13">
        <v>232.97</v>
      </c>
      <c r="BN13">
        <v>1786.11</v>
      </c>
      <c r="BO13">
        <v>1786.11</v>
      </c>
      <c r="BQ13" t="s">
        <v>244</v>
      </c>
      <c r="BR13" t="s">
        <v>224</v>
      </c>
      <c r="BS13" s="2">
        <v>44433</v>
      </c>
      <c r="BT13" s="3">
        <v>0.34583333333333338</v>
      </c>
      <c r="BU13" t="s">
        <v>232</v>
      </c>
      <c r="BV13" t="s">
        <v>85</v>
      </c>
      <c r="BY13">
        <v>287184.55</v>
      </c>
      <c r="BZ13" t="s">
        <v>100</v>
      </c>
      <c r="CA13" t="s">
        <v>128</v>
      </c>
      <c r="CC13" t="s">
        <v>167</v>
      </c>
      <c r="CD13">
        <v>1683</v>
      </c>
      <c r="CE13" t="s">
        <v>82</v>
      </c>
      <c r="CF13" s="2">
        <v>44434</v>
      </c>
      <c r="CI13">
        <v>1</v>
      </c>
      <c r="CJ13">
        <v>1</v>
      </c>
      <c r="CK13">
        <v>21</v>
      </c>
      <c r="CL13" t="s">
        <v>79</v>
      </c>
    </row>
    <row r="14" spans="1:92" x14ac:dyDescent="0.25">
      <c r="A14" t="s">
        <v>211</v>
      </c>
      <c r="B14" t="s">
        <v>212</v>
      </c>
      <c r="C14" t="s">
        <v>72</v>
      </c>
      <c r="E14" t="str">
        <f>"009940912241"</f>
        <v>009940912241</v>
      </c>
      <c r="F14" s="2">
        <v>44433</v>
      </c>
      <c r="G14">
        <v>202202</v>
      </c>
      <c r="H14" t="s">
        <v>94</v>
      </c>
      <c r="I14" t="s">
        <v>95</v>
      </c>
      <c r="J14" t="s">
        <v>213</v>
      </c>
      <c r="K14" t="s">
        <v>75</v>
      </c>
      <c r="L14" t="s">
        <v>76</v>
      </c>
      <c r="M14" t="s">
        <v>77</v>
      </c>
      <c r="N14" t="s">
        <v>213</v>
      </c>
      <c r="O14" t="s">
        <v>78</v>
      </c>
      <c r="P14" t="str">
        <f>"11912270 FM                   "</f>
        <v xml:space="preserve">11912270 FM                   </v>
      </c>
      <c r="Q14">
        <v>0</v>
      </c>
      <c r="R14">
        <v>0</v>
      </c>
      <c r="S14">
        <v>0</v>
      </c>
      <c r="T14">
        <v>0</v>
      </c>
      <c r="U14">
        <v>0</v>
      </c>
      <c r="V14">
        <v>0</v>
      </c>
      <c r="W14">
        <v>0</v>
      </c>
      <c r="X14">
        <v>0</v>
      </c>
      <c r="Y14">
        <v>0</v>
      </c>
      <c r="Z14">
        <v>0</v>
      </c>
      <c r="AA14">
        <v>0</v>
      </c>
      <c r="AB14">
        <v>0</v>
      </c>
      <c r="AC14">
        <v>0</v>
      </c>
      <c r="AD14">
        <v>0</v>
      </c>
      <c r="AE14">
        <v>0</v>
      </c>
      <c r="AF14">
        <v>0</v>
      </c>
      <c r="AG14">
        <v>0</v>
      </c>
      <c r="AH14">
        <v>0</v>
      </c>
      <c r="AI14">
        <v>0</v>
      </c>
      <c r="AJ14">
        <v>0</v>
      </c>
      <c r="AK14">
        <v>35.15</v>
      </c>
      <c r="AL14">
        <v>0</v>
      </c>
      <c r="AM14">
        <v>0</v>
      </c>
      <c r="AN14">
        <v>0</v>
      </c>
      <c r="AO14">
        <v>0</v>
      </c>
      <c r="AP14">
        <v>0</v>
      </c>
      <c r="AQ14">
        <v>0</v>
      </c>
      <c r="AR14">
        <v>0</v>
      </c>
      <c r="AS14">
        <v>0</v>
      </c>
      <c r="AT14">
        <v>0</v>
      </c>
      <c r="AU14">
        <v>0</v>
      </c>
      <c r="AV14">
        <v>0</v>
      </c>
      <c r="AW14">
        <v>0</v>
      </c>
      <c r="AX14">
        <v>0</v>
      </c>
      <c r="AY14">
        <v>0</v>
      </c>
      <c r="AZ14">
        <v>0</v>
      </c>
      <c r="BA14">
        <v>0</v>
      </c>
      <c r="BB14">
        <v>0</v>
      </c>
      <c r="BC14">
        <v>0</v>
      </c>
      <c r="BD14">
        <v>0</v>
      </c>
      <c r="BE14">
        <v>0</v>
      </c>
      <c r="BF14">
        <v>0</v>
      </c>
      <c r="BG14">
        <v>0</v>
      </c>
      <c r="BH14">
        <v>1</v>
      </c>
      <c r="BI14">
        <v>6</v>
      </c>
      <c r="BJ14">
        <v>3.7</v>
      </c>
      <c r="BK14">
        <v>6</v>
      </c>
      <c r="BL14">
        <v>160.69999999999999</v>
      </c>
      <c r="BM14">
        <v>24.11</v>
      </c>
      <c r="BN14">
        <v>184.81</v>
      </c>
      <c r="BO14">
        <v>184.81</v>
      </c>
      <c r="BQ14" t="s">
        <v>245</v>
      </c>
      <c r="BR14" t="s">
        <v>119</v>
      </c>
      <c r="BS14" s="2">
        <v>44434</v>
      </c>
      <c r="BT14" s="3">
        <v>0.43263888888888885</v>
      </c>
      <c r="BU14" t="s">
        <v>183</v>
      </c>
      <c r="BV14" t="s">
        <v>85</v>
      </c>
      <c r="BY14">
        <v>18600</v>
      </c>
      <c r="BZ14" t="s">
        <v>100</v>
      </c>
      <c r="CA14" t="s">
        <v>216</v>
      </c>
      <c r="CC14" t="s">
        <v>77</v>
      </c>
      <c r="CD14">
        <v>5200</v>
      </c>
      <c r="CE14" t="s">
        <v>82</v>
      </c>
      <c r="CF14" s="2">
        <v>44434</v>
      </c>
      <c r="CI14">
        <v>1</v>
      </c>
      <c r="CJ14">
        <v>1</v>
      </c>
      <c r="CK14">
        <v>21</v>
      </c>
      <c r="CL14" t="s">
        <v>79</v>
      </c>
    </row>
    <row r="15" spans="1:92" x14ac:dyDescent="0.25">
      <c r="A15" t="s">
        <v>211</v>
      </c>
      <c r="B15" t="s">
        <v>212</v>
      </c>
      <c r="C15" t="s">
        <v>72</v>
      </c>
      <c r="E15" t="str">
        <f>"009940912243"</f>
        <v>009940912243</v>
      </c>
      <c r="F15" s="2">
        <v>44433</v>
      </c>
      <c r="G15">
        <v>202202</v>
      </c>
      <c r="H15" t="s">
        <v>94</v>
      </c>
      <c r="I15" t="s">
        <v>95</v>
      </c>
      <c r="J15" t="s">
        <v>213</v>
      </c>
      <c r="K15" t="s">
        <v>75</v>
      </c>
      <c r="L15" t="s">
        <v>153</v>
      </c>
      <c r="M15" t="s">
        <v>154</v>
      </c>
      <c r="N15" t="s">
        <v>213</v>
      </c>
      <c r="O15" t="s">
        <v>78</v>
      </c>
      <c r="P15" t="str">
        <f>"11912270 FM                   "</f>
        <v xml:space="preserve">11912270 FM                   </v>
      </c>
      <c r="Q15">
        <v>0</v>
      </c>
      <c r="R15">
        <v>0</v>
      </c>
      <c r="S15">
        <v>0</v>
      </c>
      <c r="T15">
        <v>0</v>
      </c>
      <c r="U15">
        <v>0</v>
      </c>
      <c r="V15">
        <v>0</v>
      </c>
      <c r="W15">
        <v>0</v>
      </c>
      <c r="X15">
        <v>0</v>
      </c>
      <c r="Y15">
        <v>0</v>
      </c>
      <c r="Z15">
        <v>0</v>
      </c>
      <c r="AA15">
        <v>0</v>
      </c>
      <c r="AB15">
        <v>0</v>
      </c>
      <c r="AC15">
        <v>0</v>
      </c>
      <c r="AD15">
        <v>0</v>
      </c>
      <c r="AE15">
        <v>0</v>
      </c>
      <c r="AF15">
        <v>0</v>
      </c>
      <c r="AG15">
        <v>0</v>
      </c>
      <c r="AH15">
        <v>0</v>
      </c>
      <c r="AI15">
        <v>0</v>
      </c>
      <c r="AJ15">
        <v>0</v>
      </c>
      <c r="AK15">
        <v>17.579999999999998</v>
      </c>
      <c r="AL15">
        <v>0</v>
      </c>
      <c r="AM15">
        <v>0</v>
      </c>
      <c r="AN15">
        <v>0</v>
      </c>
      <c r="AO15">
        <v>0</v>
      </c>
      <c r="AP15">
        <v>0</v>
      </c>
      <c r="AQ15">
        <v>0</v>
      </c>
      <c r="AR15">
        <v>0</v>
      </c>
      <c r="AS15">
        <v>0</v>
      </c>
      <c r="AT15">
        <v>0</v>
      </c>
      <c r="AU15">
        <v>0</v>
      </c>
      <c r="AV15">
        <v>0</v>
      </c>
      <c r="AW15">
        <v>0</v>
      </c>
      <c r="AX15">
        <v>0</v>
      </c>
      <c r="AY15">
        <v>0</v>
      </c>
      <c r="AZ15">
        <v>0</v>
      </c>
      <c r="BA15">
        <v>0</v>
      </c>
      <c r="BB15">
        <v>0</v>
      </c>
      <c r="BC15">
        <v>0</v>
      </c>
      <c r="BD15">
        <v>0</v>
      </c>
      <c r="BE15">
        <v>0</v>
      </c>
      <c r="BF15">
        <v>0</v>
      </c>
      <c r="BG15">
        <v>0</v>
      </c>
      <c r="BH15">
        <v>1</v>
      </c>
      <c r="BI15">
        <v>3</v>
      </c>
      <c r="BJ15">
        <v>1.7</v>
      </c>
      <c r="BK15">
        <v>3</v>
      </c>
      <c r="BL15">
        <v>80.37</v>
      </c>
      <c r="BM15">
        <v>12.06</v>
      </c>
      <c r="BN15">
        <v>92.43</v>
      </c>
      <c r="BO15">
        <v>92.43</v>
      </c>
      <c r="BQ15" t="s">
        <v>217</v>
      </c>
      <c r="BR15" t="s">
        <v>119</v>
      </c>
      <c r="BS15" s="2">
        <v>44434</v>
      </c>
      <c r="BT15" s="3">
        <v>0.60833333333333328</v>
      </c>
      <c r="BU15" t="s">
        <v>246</v>
      </c>
      <c r="BV15" t="s">
        <v>79</v>
      </c>
      <c r="BY15">
        <v>8556</v>
      </c>
      <c r="BZ15" t="s">
        <v>100</v>
      </c>
      <c r="CA15" t="s">
        <v>125</v>
      </c>
      <c r="CC15" t="s">
        <v>154</v>
      </c>
      <c r="CD15">
        <v>6530</v>
      </c>
      <c r="CE15" t="s">
        <v>82</v>
      </c>
      <c r="CF15" s="2">
        <v>44434</v>
      </c>
      <c r="CI15">
        <v>1</v>
      </c>
      <c r="CJ15">
        <v>1</v>
      </c>
      <c r="CK15">
        <v>21</v>
      </c>
      <c r="CL15" t="s">
        <v>79</v>
      </c>
    </row>
    <row r="16" spans="1:92" x14ac:dyDescent="0.25">
      <c r="A16" t="s">
        <v>211</v>
      </c>
      <c r="B16" t="s">
        <v>212</v>
      </c>
      <c r="C16" t="s">
        <v>72</v>
      </c>
      <c r="E16" t="str">
        <f>"009941827319"</f>
        <v>009941827319</v>
      </c>
      <c r="F16" s="2">
        <v>44435</v>
      </c>
      <c r="G16">
        <v>202202</v>
      </c>
      <c r="H16" t="s">
        <v>89</v>
      </c>
      <c r="I16" t="s">
        <v>90</v>
      </c>
      <c r="J16" t="s">
        <v>366</v>
      </c>
      <c r="K16" t="s">
        <v>75</v>
      </c>
      <c r="L16" t="s">
        <v>189</v>
      </c>
      <c r="M16" t="s">
        <v>190</v>
      </c>
      <c r="N16" t="s">
        <v>247</v>
      </c>
      <c r="O16" t="s">
        <v>130</v>
      </c>
      <c r="P16" t="str">
        <f>"NA                            "</f>
        <v xml:space="preserve">NA                            </v>
      </c>
      <c r="Q16">
        <v>0</v>
      </c>
      <c r="R16">
        <v>0</v>
      </c>
      <c r="S16">
        <v>0</v>
      </c>
      <c r="T16">
        <v>0</v>
      </c>
      <c r="U16">
        <v>0</v>
      </c>
      <c r="V16">
        <v>0</v>
      </c>
      <c r="W16">
        <v>0</v>
      </c>
      <c r="X16">
        <v>0</v>
      </c>
      <c r="Y16">
        <v>0</v>
      </c>
      <c r="Z16">
        <v>0</v>
      </c>
      <c r="AA16">
        <v>0</v>
      </c>
      <c r="AB16">
        <v>0</v>
      </c>
      <c r="AC16">
        <v>0</v>
      </c>
      <c r="AD16">
        <v>0</v>
      </c>
      <c r="AE16">
        <v>0</v>
      </c>
      <c r="AF16">
        <v>0</v>
      </c>
      <c r="AG16">
        <v>0</v>
      </c>
      <c r="AH16">
        <v>0</v>
      </c>
      <c r="AI16">
        <v>0</v>
      </c>
      <c r="AJ16">
        <v>0</v>
      </c>
      <c r="AK16">
        <v>28.58</v>
      </c>
      <c r="AL16">
        <v>0</v>
      </c>
      <c r="AM16">
        <v>0</v>
      </c>
      <c r="AN16">
        <v>0</v>
      </c>
      <c r="AO16">
        <v>0</v>
      </c>
      <c r="AP16">
        <v>0</v>
      </c>
      <c r="AQ16">
        <v>0</v>
      </c>
      <c r="AR16">
        <v>0</v>
      </c>
      <c r="AS16">
        <v>0</v>
      </c>
      <c r="AT16">
        <v>0</v>
      </c>
      <c r="AU16">
        <v>0</v>
      </c>
      <c r="AV16">
        <v>0</v>
      </c>
      <c r="AW16">
        <v>0</v>
      </c>
      <c r="AX16">
        <v>0</v>
      </c>
      <c r="AY16">
        <v>0</v>
      </c>
      <c r="AZ16">
        <v>0</v>
      </c>
      <c r="BA16">
        <v>0</v>
      </c>
      <c r="BB16">
        <v>0</v>
      </c>
      <c r="BC16">
        <v>0</v>
      </c>
      <c r="BD16">
        <v>0</v>
      </c>
      <c r="BE16">
        <v>0</v>
      </c>
      <c r="BF16">
        <v>0</v>
      </c>
      <c r="BG16">
        <v>0</v>
      </c>
      <c r="BH16">
        <v>1</v>
      </c>
      <c r="BI16">
        <v>2.4</v>
      </c>
      <c r="BJ16">
        <v>3.4</v>
      </c>
      <c r="BK16">
        <v>4</v>
      </c>
      <c r="BL16">
        <v>135.63999999999999</v>
      </c>
      <c r="BM16">
        <v>20.350000000000001</v>
      </c>
      <c r="BN16">
        <v>155.99</v>
      </c>
      <c r="BO16">
        <v>155.99</v>
      </c>
      <c r="BQ16" t="s">
        <v>248</v>
      </c>
      <c r="BR16" t="s">
        <v>224</v>
      </c>
      <c r="BS16" s="2">
        <v>44439</v>
      </c>
      <c r="BT16" s="3">
        <v>0.4291666666666667</v>
      </c>
      <c r="BU16" t="s">
        <v>197</v>
      </c>
      <c r="BV16" t="s">
        <v>85</v>
      </c>
      <c r="BY16">
        <v>16993.32</v>
      </c>
      <c r="CA16" t="s">
        <v>191</v>
      </c>
      <c r="CC16" t="s">
        <v>190</v>
      </c>
      <c r="CD16">
        <v>2940</v>
      </c>
      <c r="CE16" t="s">
        <v>82</v>
      </c>
      <c r="CI16">
        <v>3</v>
      </c>
      <c r="CJ16">
        <v>2</v>
      </c>
      <c r="CK16" t="s">
        <v>164</v>
      </c>
      <c r="CL16" t="s">
        <v>79</v>
      </c>
    </row>
    <row r="17" spans="1:90" x14ac:dyDescent="0.25">
      <c r="A17" t="s">
        <v>211</v>
      </c>
      <c r="B17" t="s">
        <v>212</v>
      </c>
      <c r="C17" t="s">
        <v>72</v>
      </c>
      <c r="E17" t="str">
        <f>"009941827320"</f>
        <v>009941827320</v>
      </c>
      <c r="F17" s="2">
        <v>44435</v>
      </c>
      <c r="G17">
        <v>202202</v>
      </c>
      <c r="H17" t="s">
        <v>89</v>
      </c>
      <c r="I17" t="s">
        <v>90</v>
      </c>
      <c r="J17" t="s">
        <v>366</v>
      </c>
      <c r="K17" t="s">
        <v>75</v>
      </c>
      <c r="L17" t="s">
        <v>121</v>
      </c>
      <c r="M17" t="s">
        <v>122</v>
      </c>
      <c r="N17" t="s">
        <v>375</v>
      </c>
      <c r="O17" t="s">
        <v>130</v>
      </c>
      <c r="P17" t="str">
        <f>"NA                            "</f>
        <v xml:space="preserve">NA                            </v>
      </c>
      <c r="Q17">
        <v>0</v>
      </c>
      <c r="R17">
        <v>0</v>
      </c>
      <c r="S17">
        <v>0</v>
      </c>
      <c r="T17">
        <v>0</v>
      </c>
      <c r="U17">
        <v>0</v>
      </c>
      <c r="V17">
        <v>0</v>
      </c>
      <c r="W17">
        <v>0</v>
      </c>
      <c r="X17">
        <v>0</v>
      </c>
      <c r="Y17">
        <v>0</v>
      </c>
      <c r="Z17">
        <v>0</v>
      </c>
      <c r="AA17">
        <v>0</v>
      </c>
      <c r="AB17">
        <v>0</v>
      </c>
      <c r="AC17">
        <v>0</v>
      </c>
      <c r="AD17">
        <v>0</v>
      </c>
      <c r="AE17">
        <v>0</v>
      </c>
      <c r="AF17">
        <v>0</v>
      </c>
      <c r="AG17">
        <v>0</v>
      </c>
      <c r="AH17">
        <v>0</v>
      </c>
      <c r="AI17">
        <v>0</v>
      </c>
      <c r="AJ17">
        <v>0</v>
      </c>
      <c r="AK17">
        <v>42.5</v>
      </c>
      <c r="AL17">
        <v>0</v>
      </c>
      <c r="AM17">
        <v>0</v>
      </c>
      <c r="AN17">
        <v>0</v>
      </c>
      <c r="AO17">
        <v>0</v>
      </c>
      <c r="AP17">
        <v>0</v>
      </c>
      <c r="AQ17">
        <v>0</v>
      </c>
      <c r="AR17">
        <v>0</v>
      </c>
      <c r="AS17">
        <v>0</v>
      </c>
      <c r="AT17">
        <v>0</v>
      </c>
      <c r="AU17">
        <v>0</v>
      </c>
      <c r="AV17">
        <v>0</v>
      </c>
      <c r="AW17">
        <v>0</v>
      </c>
      <c r="AX17">
        <v>0</v>
      </c>
      <c r="AY17">
        <v>0</v>
      </c>
      <c r="AZ17">
        <v>0</v>
      </c>
      <c r="BA17">
        <v>0</v>
      </c>
      <c r="BB17">
        <v>0</v>
      </c>
      <c r="BC17">
        <v>0</v>
      </c>
      <c r="BD17">
        <v>0</v>
      </c>
      <c r="BE17">
        <v>0</v>
      </c>
      <c r="BF17">
        <v>0</v>
      </c>
      <c r="BG17">
        <v>0</v>
      </c>
      <c r="BH17">
        <v>1</v>
      </c>
      <c r="BI17">
        <v>32.4</v>
      </c>
      <c r="BJ17">
        <v>28.4</v>
      </c>
      <c r="BK17">
        <v>33</v>
      </c>
      <c r="BL17">
        <v>199.27</v>
      </c>
      <c r="BM17">
        <v>29.89</v>
      </c>
      <c r="BN17">
        <v>229.16</v>
      </c>
      <c r="BO17">
        <v>229.16</v>
      </c>
      <c r="BQ17" t="s">
        <v>249</v>
      </c>
      <c r="BR17" t="s">
        <v>224</v>
      </c>
      <c r="BS17" s="2">
        <v>44438</v>
      </c>
      <c r="BT17" s="3">
        <v>0.45833333333333331</v>
      </c>
      <c r="BU17" t="s">
        <v>250</v>
      </c>
      <c r="BV17" t="s">
        <v>85</v>
      </c>
      <c r="BY17">
        <v>142142.1</v>
      </c>
      <c r="CA17" t="s">
        <v>210</v>
      </c>
      <c r="CC17" t="s">
        <v>122</v>
      </c>
      <c r="CD17">
        <v>4300</v>
      </c>
      <c r="CE17" t="s">
        <v>82</v>
      </c>
      <c r="CF17" s="2">
        <v>44439</v>
      </c>
      <c r="CI17">
        <v>2</v>
      </c>
      <c r="CJ17">
        <v>1</v>
      </c>
      <c r="CK17" t="s">
        <v>131</v>
      </c>
      <c r="CL17" t="s">
        <v>79</v>
      </c>
    </row>
    <row r="18" spans="1:90" x14ac:dyDescent="0.25">
      <c r="A18" t="s">
        <v>211</v>
      </c>
      <c r="B18" t="s">
        <v>212</v>
      </c>
      <c r="C18" t="s">
        <v>72</v>
      </c>
      <c r="E18" t="str">
        <f>"009940912239"</f>
        <v>009940912239</v>
      </c>
      <c r="F18" s="2">
        <v>44428</v>
      </c>
      <c r="G18">
        <v>202202</v>
      </c>
      <c r="H18" t="s">
        <v>94</v>
      </c>
      <c r="I18" t="s">
        <v>95</v>
      </c>
      <c r="J18" t="s">
        <v>213</v>
      </c>
      <c r="K18" t="s">
        <v>75</v>
      </c>
      <c r="L18" t="s">
        <v>83</v>
      </c>
      <c r="M18" t="s">
        <v>84</v>
      </c>
      <c r="N18" t="s">
        <v>251</v>
      </c>
      <c r="O18" t="s">
        <v>78</v>
      </c>
      <c r="P18" t="str">
        <f>"11912270 FM                   "</f>
        <v xml:space="preserve">11912270 FM                   </v>
      </c>
      <c r="Q18">
        <v>0</v>
      </c>
      <c r="R18">
        <v>0</v>
      </c>
      <c r="S18">
        <v>0</v>
      </c>
      <c r="T18">
        <v>0</v>
      </c>
      <c r="U18">
        <v>0</v>
      </c>
      <c r="V18">
        <v>0</v>
      </c>
      <c r="W18">
        <v>0</v>
      </c>
      <c r="X18">
        <v>0</v>
      </c>
      <c r="Y18">
        <v>0</v>
      </c>
      <c r="Z18">
        <v>0</v>
      </c>
      <c r="AA18">
        <v>0</v>
      </c>
      <c r="AB18">
        <v>0</v>
      </c>
      <c r="AC18">
        <v>0</v>
      </c>
      <c r="AD18">
        <v>0</v>
      </c>
      <c r="AE18">
        <v>0</v>
      </c>
      <c r="AF18">
        <v>0</v>
      </c>
      <c r="AG18">
        <v>0</v>
      </c>
      <c r="AH18">
        <v>0</v>
      </c>
      <c r="AI18">
        <v>0</v>
      </c>
      <c r="AJ18">
        <v>0</v>
      </c>
      <c r="AK18">
        <v>11.72</v>
      </c>
      <c r="AL18">
        <v>0</v>
      </c>
      <c r="AM18">
        <v>0</v>
      </c>
      <c r="AN18">
        <v>0</v>
      </c>
      <c r="AO18">
        <v>0</v>
      </c>
      <c r="AP18">
        <v>0</v>
      </c>
      <c r="AQ18">
        <v>0</v>
      </c>
      <c r="AR18">
        <v>0</v>
      </c>
      <c r="AS18">
        <v>0</v>
      </c>
      <c r="AT18">
        <v>0</v>
      </c>
      <c r="AU18">
        <v>0</v>
      </c>
      <c r="AV18">
        <v>0</v>
      </c>
      <c r="AW18">
        <v>0</v>
      </c>
      <c r="AX18">
        <v>0</v>
      </c>
      <c r="AY18">
        <v>0</v>
      </c>
      <c r="AZ18">
        <v>0</v>
      </c>
      <c r="BA18">
        <v>0</v>
      </c>
      <c r="BB18">
        <v>0</v>
      </c>
      <c r="BC18">
        <v>0</v>
      </c>
      <c r="BD18">
        <v>0</v>
      </c>
      <c r="BE18">
        <v>0</v>
      </c>
      <c r="BF18">
        <v>0</v>
      </c>
      <c r="BG18">
        <v>0</v>
      </c>
      <c r="BH18">
        <v>1</v>
      </c>
      <c r="BI18">
        <v>1</v>
      </c>
      <c r="BJ18">
        <v>0.2</v>
      </c>
      <c r="BK18">
        <v>1</v>
      </c>
      <c r="BL18">
        <v>53.59</v>
      </c>
      <c r="BM18">
        <v>8.0399999999999991</v>
      </c>
      <c r="BN18">
        <v>61.63</v>
      </c>
      <c r="BO18">
        <v>61.63</v>
      </c>
      <c r="BQ18" t="s">
        <v>252</v>
      </c>
      <c r="BR18" t="s">
        <v>215</v>
      </c>
      <c r="BS18" s="2">
        <v>44431</v>
      </c>
      <c r="BT18" s="3">
        <v>0.40625</v>
      </c>
      <c r="BU18" t="s">
        <v>243</v>
      </c>
      <c r="BV18" t="s">
        <v>85</v>
      </c>
      <c r="BY18">
        <v>1200</v>
      </c>
      <c r="BZ18" t="s">
        <v>100</v>
      </c>
      <c r="CA18" t="s">
        <v>139</v>
      </c>
      <c r="CC18" t="s">
        <v>84</v>
      </c>
      <c r="CD18">
        <v>140</v>
      </c>
      <c r="CE18" t="s">
        <v>82</v>
      </c>
      <c r="CF18" s="2">
        <v>44431</v>
      </c>
      <c r="CI18">
        <v>1</v>
      </c>
      <c r="CJ18">
        <v>1</v>
      </c>
      <c r="CK18">
        <v>21</v>
      </c>
      <c r="CL18" t="s">
        <v>79</v>
      </c>
    </row>
    <row r="19" spans="1:90" x14ac:dyDescent="0.25">
      <c r="A19" t="s">
        <v>211</v>
      </c>
      <c r="B19" t="s">
        <v>212</v>
      </c>
      <c r="C19" t="s">
        <v>72</v>
      </c>
      <c r="E19" t="str">
        <f>"009941853408"</f>
        <v>009941853408</v>
      </c>
      <c r="F19" s="2">
        <v>44428</v>
      </c>
      <c r="G19">
        <v>202202</v>
      </c>
      <c r="H19" t="s">
        <v>92</v>
      </c>
      <c r="I19" t="s">
        <v>93</v>
      </c>
      <c r="J19" t="s">
        <v>364</v>
      </c>
      <c r="K19" t="s">
        <v>75</v>
      </c>
      <c r="L19" t="s">
        <v>89</v>
      </c>
      <c r="M19" t="s">
        <v>90</v>
      </c>
      <c r="N19" t="s">
        <v>372</v>
      </c>
      <c r="O19" t="s">
        <v>78</v>
      </c>
      <c r="P19" t="str">
        <f>"11008800HR 460040             "</f>
        <v xml:space="preserve">11008800HR 460040             </v>
      </c>
      <c r="Q19">
        <v>0</v>
      </c>
      <c r="R19">
        <v>0</v>
      </c>
      <c r="S19">
        <v>0</v>
      </c>
      <c r="T19">
        <v>0</v>
      </c>
      <c r="U19">
        <v>0</v>
      </c>
      <c r="V19">
        <v>0</v>
      </c>
      <c r="W19">
        <v>0</v>
      </c>
      <c r="X19">
        <v>0</v>
      </c>
      <c r="Y19">
        <v>0</v>
      </c>
      <c r="Z19">
        <v>0</v>
      </c>
      <c r="AA19">
        <v>0</v>
      </c>
      <c r="AB19">
        <v>0</v>
      </c>
      <c r="AC19">
        <v>0</v>
      </c>
      <c r="AD19">
        <v>0</v>
      </c>
      <c r="AE19">
        <v>0</v>
      </c>
      <c r="AF19">
        <v>0</v>
      </c>
      <c r="AG19">
        <v>0</v>
      </c>
      <c r="AH19">
        <v>0</v>
      </c>
      <c r="AI19">
        <v>0</v>
      </c>
      <c r="AJ19">
        <v>0</v>
      </c>
      <c r="AK19">
        <v>11.72</v>
      </c>
      <c r="AL19">
        <v>0</v>
      </c>
      <c r="AM19">
        <v>0</v>
      </c>
      <c r="AN19">
        <v>0</v>
      </c>
      <c r="AO19">
        <v>0</v>
      </c>
      <c r="AP19">
        <v>0</v>
      </c>
      <c r="AQ19">
        <v>0</v>
      </c>
      <c r="AR19">
        <v>0</v>
      </c>
      <c r="AS19">
        <v>0</v>
      </c>
      <c r="AT19">
        <v>0</v>
      </c>
      <c r="AU19">
        <v>0</v>
      </c>
      <c r="AV19">
        <v>0</v>
      </c>
      <c r="AW19">
        <v>0</v>
      </c>
      <c r="AX19">
        <v>0</v>
      </c>
      <c r="AY19">
        <v>0</v>
      </c>
      <c r="AZ19">
        <v>0</v>
      </c>
      <c r="BA19">
        <v>0</v>
      </c>
      <c r="BB19">
        <v>0</v>
      </c>
      <c r="BC19">
        <v>0</v>
      </c>
      <c r="BD19">
        <v>0</v>
      </c>
      <c r="BE19">
        <v>0</v>
      </c>
      <c r="BF19">
        <v>0</v>
      </c>
      <c r="BG19">
        <v>0</v>
      </c>
      <c r="BH19">
        <v>1</v>
      </c>
      <c r="BI19">
        <v>1</v>
      </c>
      <c r="BJ19">
        <v>0.2</v>
      </c>
      <c r="BK19">
        <v>1</v>
      </c>
      <c r="BL19">
        <v>53.59</v>
      </c>
      <c r="BM19">
        <v>8.0399999999999991</v>
      </c>
      <c r="BN19">
        <v>61.63</v>
      </c>
      <c r="BO19">
        <v>61.63</v>
      </c>
      <c r="BQ19" t="s">
        <v>253</v>
      </c>
      <c r="BR19" t="s">
        <v>254</v>
      </c>
      <c r="BS19" s="2">
        <v>44431</v>
      </c>
      <c r="BT19" s="3">
        <v>0.65277777777777779</v>
      </c>
      <c r="BU19" t="s">
        <v>203</v>
      </c>
      <c r="BV19" t="s">
        <v>79</v>
      </c>
      <c r="BW19" t="s">
        <v>105</v>
      </c>
      <c r="BX19" t="s">
        <v>124</v>
      </c>
      <c r="BY19">
        <v>1200</v>
      </c>
      <c r="BZ19" t="s">
        <v>100</v>
      </c>
      <c r="CA19" t="s">
        <v>200</v>
      </c>
      <c r="CC19" t="s">
        <v>90</v>
      </c>
      <c r="CD19">
        <v>8000</v>
      </c>
      <c r="CE19" t="s">
        <v>82</v>
      </c>
      <c r="CF19" s="2">
        <v>44433</v>
      </c>
      <c r="CI19">
        <v>1</v>
      </c>
      <c r="CJ19">
        <v>1</v>
      </c>
      <c r="CK19">
        <v>21</v>
      </c>
      <c r="CL19" t="s">
        <v>79</v>
      </c>
    </row>
    <row r="20" spans="1:90" x14ac:dyDescent="0.25">
      <c r="A20" t="s">
        <v>211</v>
      </c>
      <c r="B20" t="s">
        <v>212</v>
      </c>
      <c r="C20" t="s">
        <v>72</v>
      </c>
      <c r="E20" t="str">
        <f>"009940857279"</f>
        <v>009940857279</v>
      </c>
      <c r="F20" s="2">
        <v>44434</v>
      </c>
      <c r="G20">
        <v>202202</v>
      </c>
      <c r="H20" t="s">
        <v>166</v>
      </c>
      <c r="I20" t="s">
        <v>167</v>
      </c>
      <c r="J20" t="s">
        <v>255</v>
      </c>
      <c r="K20" t="s">
        <v>75</v>
      </c>
      <c r="L20" t="s">
        <v>94</v>
      </c>
      <c r="M20" t="s">
        <v>95</v>
      </c>
      <c r="N20" t="s">
        <v>256</v>
      </c>
      <c r="O20" t="s">
        <v>130</v>
      </c>
      <c r="P20" t="str">
        <f>"NA                            "</f>
        <v xml:space="preserve">NA                            </v>
      </c>
      <c r="Q20">
        <v>0</v>
      </c>
      <c r="R20">
        <v>0</v>
      </c>
      <c r="S20">
        <v>0</v>
      </c>
      <c r="T20">
        <v>0</v>
      </c>
      <c r="U20">
        <v>0</v>
      </c>
      <c r="V20">
        <v>0</v>
      </c>
      <c r="W20">
        <v>0</v>
      </c>
      <c r="X20">
        <v>0</v>
      </c>
      <c r="Y20">
        <v>0</v>
      </c>
      <c r="Z20">
        <v>0</v>
      </c>
      <c r="AA20">
        <v>0</v>
      </c>
      <c r="AB20">
        <v>0</v>
      </c>
      <c r="AC20">
        <v>0</v>
      </c>
      <c r="AD20">
        <v>0</v>
      </c>
      <c r="AE20">
        <v>0</v>
      </c>
      <c r="AF20">
        <v>0</v>
      </c>
      <c r="AG20">
        <v>0</v>
      </c>
      <c r="AH20">
        <v>0</v>
      </c>
      <c r="AI20">
        <v>0</v>
      </c>
      <c r="AJ20">
        <v>0</v>
      </c>
      <c r="AK20">
        <v>32.22</v>
      </c>
      <c r="AL20">
        <v>0</v>
      </c>
      <c r="AM20">
        <v>0</v>
      </c>
      <c r="AN20">
        <v>0</v>
      </c>
      <c r="AO20">
        <v>0</v>
      </c>
      <c r="AP20">
        <v>0</v>
      </c>
      <c r="AQ20">
        <v>0</v>
      </c>
      <c r="AR20">
        <v>0</v>
      </c>
      <c r="AS20">
        <v>0</v>
      </c>
      <c r="AT20">
        <v>0</v>
      </c>
      <c r="AU20">
        <v>0</v>
      </c>
      <c r="AV20">
        <v>0</v>
      </c>
      <c r="AW20">
        <v>0</v>
      </c>
      <c r="AX20">
        <v>0</v>
      </c>
      <c r="AY20">
        <v>0</v>
      </c>
      <c r="AZ20">
        <v>0</v>
      </c>
      <c r="BA20">
        <v>0</v>
      </c>
      <c r="BB20">
        <v>0</v>
      </c>
      <c r="BC20">
        <v>0</v>
      </c>
      <c r="BD20">
        <v>0</v>
      </c>
      <c r="BE20">
        <v>0</v>
      </c>
      <c r="BF20">
        <v>0</v>
      </c>
      <c r="BG20">
        <v>0</v>
      </c>
      <c r="BH20">
        <v>1</v>
      </c>
      <c r="BI20">
        <v>9.8000000000000007</v>
      </c>
      <c r="BJ20">
        <v>22.5</v>
      </c>
      <c r="BK20">
        <v>23</v>
      </c>
      <c r="BL20">
        <v>152.29</v>
      </c>
      <c r="BM20">
        <v>22.84</v>
      </c>
      <c r="BN20">
        <v>175.13</v>
      </c>
      <c r="BO20">
        <v>175.13</v>
      </c>
      <c r="BQ20" t="s">
        <v>206</v>
      </c>
      <c r="BR20" t="s">
        <v>257</v>
      </c>
      <c r="BS20" s="2">
        <v>44438</v>
      </c>
      <c r="BT20" s="3">
        <v>0.43055555555555558</v>
      </c>
      <c r="BU20" t="s">
        <v>140</v>
      </c>
      <c r="BV20" t="s">
        <v>85</v>
      </c>
      <c r="BY20">
        <v>112504.37</v>
      </c>
      <c r="CC20" t="s">
        <v>95</v>
      </c>
      <c r="CD20">
        <v>6001</v>
      </c>
      <c r="CE20" t="s">
        <v>82</v>
      </c>
      <c r="CF20" s="2">
        <v>44439</v>
      </c>
      <c r="CI20">
        <v>2</v>
      </c>
      <c r="CJ20">
        <v>2</v>
      </c>
      <c r="CK20" t="s">
        <v>131</v>
      </c>
      <c r="CL20" t="s">
        <v>79</v>
      </c>
    </row>
    <row r="21" spans="1:90" x14ac:dyDescent="0.25">
      <c r="A21" t="s">
        <v>211</v>
      </c>
      <c r="B21" t="s">
        <v>212</v>
      </c>
      <c r="C21" t="s">
        <v>72</v>
      </c>
      <c r="E21" t="str">
        <f>"009941827324"</f>
        <v>009941827324</v>
      </c>
      <c r="F21" s="2">
        <v>44438</v>
      </c>
      <c r="G21">
        <v>202202</v>
      </c>
      <c r="H21" t="s">
        <v>89</v>
      </c>
      <c r="I21" t="s">
        <v>90</v>
      </c>
      <c r="J21" t="s">
        <v>366</v>
      </c>
      <c r="K21" t="s">
        <v>75</v>
      </c>
      <c r="L21" t="s">
        <v>113</v>
      </c>
      <c r="M21" t="s">
        <v>114</v>
      </c>
      <c r="N21" t="s">
        <v>258</v>
      </c>
      <c r="O21" t="s">
        <v>130</v>
      </c>
      <c r="P21" t="str">
        <f>"NA                            "</f>
        <v xml:space="preserve">NA                            </v>
      </c>
      <c r="Q21">
        <v>0</v>
      </c>
      <c r="R21">
        <v>0</v>
      </c>
      <c r="S21">
        <v>0</v>
      </c>
      <c r="T21">
        <v>0</v>
      </c>
      <c r="U21">
        <v>0</v>
      </c>
      <c r="V21">
        <v>0</v>
      </c>
      <c r="W21">
        <v>0</v>
      </c>
      <c r="X21">
        <v>0</v>
      </c>
      <c r="Y21">
        <v>0</v>
      </c>
      <c r="Z21">
        <v>0</v>
      </c>
      <c r="AA21">
        <v>0</v>
      </c>
      <c r="AB21">
        <v>0</v>
      </c>
      <c r="AC21">
        <v>0</v>
      </c>
      <c r="AD21">
        <v>0</v>
      </c>
      <c r="AE21">
        <v>0</v>
      </c>
      <c r="AF21">
        <v>0</v>
      </c>
      <c r="AG21">
        <v>0</v>
      </c>
      <c r="AH21">
        <v>0</v>
      </c>
      <c r="AI21">
        <v>0</v>
      </c>
      <c r="AJ21">
        <v>0</v>
      </c>
      <c r="AK21">
        <v>28.58</v>
      </c>
      <c r="AL21">
        <v>0</v>
      </c>
      <c r="AM21">
        <v>0</v>
      </c>
      <c r="AN21">
        <v>0</v>
      </c>
      <c r="AO21">
        <v>0</v>
      </c>
      <c r="AP21">
        <v>0</v>
      </c>
      <c r="AQ21">
        <v>0</v>
      </c>
      <c r="AR21">
        <v>0</v>
      </c>
      <c r="AS21">
        <v>0</v>
      </c>
      <c r="AT21">
        <v>0</v>
      </c>
      <c r="AU21">
        <v>0</v>
      </c>
      <c r="AV21">
        <v>0</v>
      </c>
      <c r="AW21">
        <v>0</v>
      </c>
      <c r="AX21">
        <v>0</v>
      </c>
      <c r="AY21">
        <v>0</v>
      </c>
      <c r="AZ21">
        <v>0</v>
      </c>
      <c r="BA21">
        <v>0</v>
      </c>
      <c r="BB21">
        <v>0</v>
      </c>
      <c r="BC21">
        <v>0</v>
      </c>
      <c r="BD21">
        <v>0</v>
      </c>
      <c r="BE21">
        <v>0</v>
      </c>
      <c r="BF21">
        <v>0</v>
      </c>
      <c r="BG21">
        <v>0</v>
      </c>
      <c r="BH21">
        <v>1</v>
      </c>
      <c r="BI21">
        <v>2.8</v>
      </c>
      <c r="BJ21">
        <v>3.2</v>
      </c>
      <c r="BK21">
        <v>4</v>
      </c>
      <c r="BL21">
        <v>135.63999999999999</v>
      </c>
      <c r="BM21">
        <v>20.350000000000001</v>
      </c>
      <c r="BN21">
        <v>155.99</v>
      </c>
      <c r="BO21">
        <v>155.99</v>
      </c>
      <c r="BQ21" t="s">
        <v>259</v>
      </c>
      <c r="BR21" t="s">
        <v>224</v>
      </c>
      <c r="BS21" t="s">
        <v>123</v>
      </c>
      <c r="BY21">
        <v>16243.19</v>
      </c>
      <c r="CC21" t="s">
        <v>114</v>
      </c>
      <c r="CD21">
        <v>4420</v>
      </c>
      <c r="CE21" t="s">
        <v>82</v>
      </c>
      <c r="CI21">
        <v>2</v>
      </c>
      <c r="CJ21" t="s">
        <v>123</v>
      </c>
      <c r="CK21" t="s">
        <v>192</v>
      </c>
      <c r="CL21" t="s">
        <v>79</v>
      </c>
    </row>
    <row r="22" spans="1:90" x14ac:dyDescent="0.25">
      <c r="A22" t="s">
        <v>211</v>
      </c>
      <c r="B22" t="s">
        <v>212</v>
      </c>
      <c r="C22" t="s">
        <v>72</v>
      </c>
      <c r="E22" t="str">
        <f>"009941827322"</f>
        <v>009941827322</v>
      </c>
      <c r="F22" s="2">
        <v>44438</v>
      </c>
      <c r="G22">
        <v>202202</v>
      </c>
      <c r="H22" t="s">
        <v>89</v>
      </c>
      <c r="I22" t="s">
        <v>90</v>
      </c>
      <c r="J22" t="s">
        <v>366</v>
      </c>
      <c r="K22" t="s">
        <v>75</v>
      </c>
      <c r="L22" t="s">
        <v>94</v>
      </c>
      <c r="M22" t="s">
        <v>95</v>
      </c>
      <c r="N22" t="s">
        <v>371</v>
      </c>
      <c r="O22" t="s">
        <v>130</v>
      </c>
      <c r="P22" t="str">
        <f>"NA                            "</f>
        <v xml:space="preserve">NA                            </v>
      </c>
      <c r="Q22">
        <v>0</v>
      </c>
      <c r="R22">
        <v>0</v>
      </c>
      <c r="S22">
        <v>0</v>
      </c>
      <c r="T22">
        <v>0</v>
      </c>
      <c r="U22">
        <v>0</v>
      </c>
      <c r="V22">
        <v>0</v>
      </c>
      <c r="W22">
        <v>0</v>
      </c>
      <c r="X22">
        <v>0</v>
      </c>
      <c r="Y22">
        <v>0</v>
      </c>
      <c r="Z22">
        <v>0</v>
      </c>
      <c r="AA22">
        <v>0</v>
      </c>
      <c r="AB22">
        <v>0</v>
      </c>
      <c r="AC22">
        <v>0</v>
      </c>
      <c r="AD22">
        <v>0</v>
      </c>
      <c r="AE22">
        <v>0</v>
      </c>
      <c r="AF22">
        <v>0</v>
      </c>
      <c r="AG22">
        <v>0</v>
      </c>
      <c r="AH22">
        <v>0</v>
      </c>
      <c r="AI22">
        <v>0</v>
      </c>
      <c r="AJ22">
        <v>0</v>
      </c>
      <c r="AK22">
        <v>50.47</v>
      </c>
      <c r="AL22">
        <v>0</v>
      </c>
      <c r="AM22">
        <v>0</v>
      </c>
      <c r="AN22">
        <v>0</v>
      </c>
      <c r="AO22">
        <v>0</v>
      </c>
      <c r="AP22">
        <v>0</v>
      </c>
      <c r="AQ22">
        <v>0</v>
      </c>
      <c r="AR22">
        <v>0</v>
      </c>
      <c r="AS22">
        <v>0</v>
      </c>
      <c r="AT22">
        <v>0</v>
      </c>
      <c r="AU22">
        <v>0</v>
      </c>
      <c r="AV22">
        <v>0</v>
      </c>
      <c r="AW22">
        <v>0</v>
      </c>
      <c r="AX22">
        <v>0</v>
      </c>
      <c r="AY22">
        <v>0</v>
      </c>
      <c r="AZ22">
        <v>0</v>
      </c>
      <c r="BA22">
        <v>0</v>
      </c>
      <c r="BB22">
        <v>0</v>
      </c>
      <c r="BC22">
        <v>0</v>
      </c>
      <c r="BD22">
        <v>0</v>
      </c>
      <c r="BE22">
        <v>0</v>
      </c>
      <c r="BF22">
        <v>0</v>
      </c>
      <c r="BG22">
        <v>0</v>
      </c>
      <c r="BH22">
        <v>2</v>
      </c>
      <c r="BI22">
        <v>42.9</v>
      </c>
      <c r="BJ22">
        <v>34.700000000000003</v>
      </c>
      <c r="BK22">
        <v>43</v>
      </c>
      <c r="BL22">
        <v>235.71</v>
      </c>
      <c r="BM22">
        <v>35.36</v>
      </c>
      <c r="BN22">
        <v>271.07</v>
      </c>
      <c r="BO22">
        <v>271.07</v>
      </c>
      <c r="BQ22" t="s">
        <v>235</v>
      </c>
      <c r="BR22" t="s">
        <v>224</v>
      </c>
      <c r="BS22" t="s">
        <v>123</v>
      </c>
      <c r="BY22">
        <v>173402.25</v>
      </c>
      <c r="CC22" t="s">
        <v>95</v>
      </c>
      <c r="CD22">
        <v>6001</v>
      </c>
      <c r="CE22" t="s">
        <v>82</v>
      </c>
      <c r="CI22">
        <v>2</v>
      </c>
      <c r="CJ22" t="s">
        <v>123</v>
      </c>
      <c r="CK22" t="s">
        <v>169</v>
      </c>
      <c r="CL22" t="s">
        <v>79</v>
      </c>
    </row>
    <row r="23" spans="1:90" x14ac:dyDescent="0.25">
      <c r="A23" t="s">
        <v>211</v>
      </c>
      <c r="B23" t="s">
        <v>212</v>
      </c>
      <c r="C23" t="s">
        <v>72</v>
      </c>
      <c r="E23" t="str">
        <f>"009941827325"</f>
        <v>009941827325</v>
      </c>
      <c r="F23" s="2">
        <v>44438</v>
      </c>
      <c r="G23">
        <v>202202</v>
      </c>
      <c r="H23" t="s">
        <v>89</v>
      </c>
      <c r="I23" t="s">
        <v>90</v>
      </c>
      <c r="J23" t="s">
        <v>366</v>
      </c>
      <c r="K23" t="s">
        <v>75</v>
      </c>
      <c r="L23" t="s">
        <v>121</v>
      </c>
      <c r="M23" t="s">
        <v>122</v>
      </c>
      <c r="N23" t="s">
        <v>375</v>
      </c>
      <c r="O23" t="s">
        <v>130</v>
      </c>
      <c r="P23" t="str">
        <f>"DBN                           "</f>
        <v xml:space="preserve">DBN                           </v>
      </c>
      <c r="Q23">
        <v>0</v>
      </c>
      <c r="R23">
        <v>0</v>
      </c>
      <c r="S23">
        <v>0</v>
      </c>
      <c r="T23">
        <v>0</v>
      </c>
      <c r="U23">
        <v>0</v>
      </c>
      <c r="V23">
        <v>0</v>
      </c>
      <c r="W23">
        <v>0</v>
      </c>
      <c r="X23">
        <v>0</v>
      </c>
      <c r="Y23">
        <v>0</v>
      </c>
      <c r="Z23">
        <v>0</v>
      </c>
      <c r="AA23">
        <v>0</v>
      </c>
      <c r="AB23">
        <v>0</v>
      </c>
      <c r="AC23">
        <v>0</v>
      </c>
      <c r="AD23">
        <v>0</v>
      </c>
      <c r="AE23">
        <v>0</v>
      </c>
      <c r="AF23">
        <v>0</v>
      </c>
      <c r="AG23">
        <v>0</v>
      </c>
      <c r="AH23">
        <v>0</v>
      </c>
      <c r="AI23">
        <v>0</v>
      </c>
      <c r="AJ23">
        <v>0</v>
      </c>
      <c r="AK23">
        <v>62.02</v>
      </c>
      <c r="AL23">
        <v>0</v>
      </c>
      <c r="AM23">
        <v>0</v>
      </c>
      <c r="AN23">
        <v>0</v>
      </c>
      <c r="AO23">
        <v>0</v>
      </c>
      <c r="AP23">
        <v>0</v>
      </c>
      <c r="AQ23">
        <v>0</v>
      </c>
      <c r="AR23">
        <v>0</v>
      </c>
      <c r="AS23">
        <v>0</v>
      </c>
      <c r="AT23">
        <v>0</v>
      </c>
      <c r="AU23">
        <v>0</v>
      </c>
      <c r="AV23">
        <v>0</v>
      </c>
      <c r="AW23">
        <v>0</v>
      </c>
      <c r="AX23">
        <v>0</v>
      </c>
      <c r="AY23">
        <v>0</v>
      </c>
      <c r="AZ23">
        <v>0</v>
      </c>
      <c r="BA23">
        <v>0</v>
      </c>
      <c r="BB23">
        <v>0</v>
      </c>
      <c r="BC23">
        <v>0</v>
      </c>
      <c r="BD23">
        <v>0</v>
      </c>
      <c r="BE23">
        <v>0</v>
      </c>
      <c r="BF23">
        <v>0</v>
      </c>
      <c r="BG23">
        <v>0</v>
      </c>
      <c r="BH23">
        <v>2</v>
      </c>
      <c r="BI23">
        <v>36</v>
      </c>
      <c r="BJ23">
        <v>51.7</v>
      </c>
      <c r="BK23">
        <v>52</v>
      </c>
      <c r="BL23">
        <v>288.52</v>
      </c>
      <c r="BM23">
        <v>43.28</v>
      </c>
      <c r="BN23">
        <v>331.8</v>
      </c>
      <c r="BO23">
        <v>331.8</v>
      </c>
      <c r="BQ23" t="s">
        <v>249</v>
      </c>
      <c r="BR23" t="s">
        <v>224</v>
      </c>
      <c r="BS23" t="s">
        <v>123</v>
      </c>
      <c r="BY23">
        <v>258657.81</v>
      </c>
      <c r="CC23" t="s">
        <v>122</v>
      </c>
      <c r="CD23">
        <v>4300</v>
      </c>
      <c r="CE23" t="s">
        <v>82</v>
      </c>
      <c r="CI23">
        <v>2</v>
      </c>
      <c r="CJ23" t="s">
        <v>123</v>
      </c>
      <c r="CK23" t="s">
        <v>131</v>
      </c>
      <c r="CL23" t="s">
        <v>79</v>
      </c>
    </row>
    <row r="24" spans="1:90" x14ac:dyDescent="0.25">
      <c r="A24" t="s">
        <v>211</v>
      </c>
      <c r="B24" t="s">
        <v>212</v>
      </c>
      <c r="C24" t="s">
        <v>72</v>
      </c>
      <c r="E24" t="str">
        <f>"009941483595"</f>
        <v>009941483595</v>
      </c>
      <c r="F24" s="2">
        <v>44438</v>
      </c>
      <c r="G24">
        <v>202202</v>
      </c>
      <c r="H24" t="s">
        <v>73</v>
      </c>
      <c r="I24" t="s">
        <v>74</v>
      </c>
      <c r="J24" t="s">
        <v>226</v>
      </c>
      <c r="K24" t="s">
        <v>75</v>
      </c>
      <c r="L24" t="s">
        <v>153</v>
      </c>
      <c r="M24" t="s">
        <v>154</v>
      </c>
      <c r="N24" t="s">
        <v>227</v>
      </c>
      <c r="O24" t="s">
        <v>130</v>
      </c>
      <c r="P24" t="str">
        <f>"470588                        "</f>
        <v xml:space="preserve">470588                        </v>
      </c>
      <c r="Q24">
        <v>0</v>
      </c>
      <c r="R24">
        <v>0</v>
      </c>
      <c r="S24">
        <v>0</v>
      </c>
      <c r="T24">
        <v>0</v>
      </c>
      <c r="U24">
        <v>0</v>
      </c>
      <c r="V24">
        <v>0</v>
      </c>
      <c r="W24">
        <v>0</v>
      </c>
      <c r="X24">
        <v>0</v>
      </c>
      <c r="Y24">
        <v>0</v>
      </c>
      <c r="Z24">
        <v>0</v>
      </c>
      <c r="AA24">
        <v>0</v>
      </c>
      <c r="AB24">
        <v>0</v>
      </c>
      <c r="AC24">
        <v>0</v>
      </c>
      <c r="AD24">
        <v>0</v>
      </c>
      <c r="AE24">
        <v>0</v>
      </c>
      <c r="AF24">
        <v>0</v>
      </c>
      <c r="AG24">
        <v>0</v>
      </c>
      <c r="AH24">
        <v>0</v>
      </c>
      <c r="AI24">
        <v>0</v>
      </c>
      <c r="AJ24">
        <v>0</v>
      </c>
      <c r="AK24">
        <v>28.58</v>
      </c>
      <c r="AL24">
        <v>0</v>
      </c>
      <c r="AM24">
        <v>0</v>
      </c>
      <c r="AN24">
        <v>0</v>
      </c>
      <c r="AO24">
        <v>0</v>
      </c>
      <c r="AP24">
        <v>0</v>
      </c>
      <c r="AQ24">
        <v>0</v>
      </c>
      <c r="AR24">
        <v>0</v>
      </c>
      <c r="AS24">
        <v>0</v>
      </c>
      <c r="AT24">
        <v>0</v>
      </c>
      <c r="AU24">
        <v>0</v>
      </c>
      <c r="AV24">
        <v>0</v>
      </c>
      <c r="AW24">
        <v>0</v>
      </c>
      <c r="AX24">
        <v>0</v>
      </c>
      <c r="AY24">
        <v>0</v>
      </c>
      <c r="AZ24">
        <v>0</v>
      </c>
      <c r="BA24">
        <v>0</v>
      </c>
      <c r="BB24">
        <v>0</v>
      </c>
      <c r="BC24">
        <v>0</v>
      </c>
      <c r="BD24">
        <v>0</v>
      </c>
      <c r="BE24">
        <v>0</v>
      </c>
      <c r="BF24">
        <v>0</v>
      </c>
      <c r="BG24">
        <v>0</v>
      </c>
      <c r="BH24">
        <v>1</v>
      </c>
      <c r="BI24">
        <v>1</v>
      </c>
      <c r="BJ24">
        <v>0.2</v>
      </c>
      <c r="BK24">
        <v>1</v>
      </c>
      <c r="BL24">
        <v>135.63999999999999</v>
      </c>
      <c r="BM24">
        <v>20.350000000000001</v>
      </c>
      <c r="BN24">
        <v>155.99</v>
      </c>
      <c r="BO24">
        <v>155.99</v>
      </c>
      <c r="BQ24" t="s">
        <v>228</v>
      </c>
      <c r="BR24" t="s">
        <v>229</v>
      </c>
      <c r="BS24" t="s">
        <v>123</v>
      </c>
      <c r="BY24">
        <v>1200</v>
      </c>
      <c r="CC24" t="s">
        <v>154</v>
      </c>
      <c r="CD24">
        <v>6529</v>
      </c>
      <c r="CE24" t="s">
        <v>82</v>
      </c>
      <c r="CI24">
        <v>0</v>
      </c>
      <c r="CJ24">
        <v>0</v>
      </c>
      <c r="CK24" t="s">
        <v>164</v>
      </c>
      <c r="CL24" t="s">
        <v>79</v>
      </c>
    </row>
    <row r="25" spans="1:90" x14ac:dyDescent="0.25">
      <c r="A25" t="s">
        <v>211</v>
      </c>
      <c r="B25" t="s">
        <v>212</v>
      </c>
      <c r="C25" t="s">
        <v>72</v>
      </c>
      <c r="E25" t="str">
        <f>"009941061483"</f>
        <v>009941061483</v>
      </c>
      <c r="F25" s="2">
        <v>44438</v>
      </c>
      <c r="G25">
        <v>202202</v>
      </c>
      <c r="H25" t="s">
        <v>166</v>
      </c>
      <c r="I25" t="s">
        <v>167</v>
      </c>
      <c r="J25" t="s">
        <v>367</v>
      </c>
      <c r="K25" t="s">
        <v>75</v>
      </c>
      <c r="L25" t="s">
        <v>86</v>
      </c>
      <c r="M25" t="s">
        <v>87</v>
      </c>
      <c r="N25" t="s">
        <v>375</v>
      </c>
      <c r="O25" t="s">
        <v>130</v>
      </c>
      <c r="P25" t="str">
        <f>"NA                            "</f>
        <v xml:space="preserve">NA                            </v>
      </c>
      <c r="Q25">
        <v>0</v>
      </c>
      <c r="R25">
        <v>0</v>
      </c>
      <c r="S25">
        <v>0</v>
      </c>
      <c r="T25">
        <v>0</v>
      </c>
      <c r="U25">
        <v>0</v>
      </c>
      <c r="V25">
        <v>0</v>
      </c>
      <c r="W25">
        <v>0</v>
      </c>
      <c r="X25">
        <v>0</v>
      </c>
      <c r="Y25">
        <v>0</v>
      </c>
      <c r="Z25">
        <v>0</v>
      </c>
      <c r="AA25">
        <v>0</v>
      </c>
      <c r="AB25">
        <v>0</v>
      </c>
      <c r="AC25">
        <v>0</v>
      </c>
      <c r="AD25">
        <v>0</v>
      </c>
      <c r="AE25">
        <v>0</v>
      </c>
      <c r="AF25">
        <v>0</v>
      </c>
      <c r="AG25">
        <v>0</v>
      </c>
      <c r="AH25">
        <v>0</v>
      </c>
      <c r="AI25">
        <v>0</v>
      </c>
      <c r="AJ25">
        <v>0</v>
      </c>
      <c r="AK25">
        <v>16.489999999999998</v>
      </c>
      <c r="AL25">
        <v>0</v>
      </c>
      <c r="AM25">
        <v>0</v>
      </c>
      <c r="AN25">
        <v>0</v>
      </c>
      <c r="AO25">
        <v>0</v>
      </c>
      <c r="AP25">
        <v>0</v>
      </c>
      <c r="AQ25">
        <v>0</v>
      </c>
      <c r="AR25">
        <v>0</v>
      </c>
      <c r="AS25">
        <v>0</v>
      </c>
      <c r="AT25">
        <v>0</v>
      </c>
      <c r="AU25">
        <v>0</v>
      </c>
      <c r="AV25">
        <v>0</v>
      </c>
      <c r="AW25">
        <v>0</v>
      </c>
      <c r="AX25">
        <v>0</v>
      </c>
      <c r="AY25">
        <v>0</v>
      </c>
      <c r="AZ25">
        <v>0</v>
      </c>
      <c r="BA25">
        <v>0</v>
      </c>
      <c r="BB25">
        <v>0</v>
      </c>
      <c r="BC25">
        <v>0</v>
      </c>
      <c r="BD25">
        <v>0</v>
      </c>
      <c r="BE25">
        <v>0</v>
      </c>
      <c r="BF25">
        <v>0</v>
      </c>
      <c r="BG25">
        <v>0</v>
      </c>
      <c r="BH25">
        <v>2</v>
      </c>
      <c r="BI25">
        <v>7.9</v>
      </c>
      <c r="BJ25">
        <v>4.5</v>
      </c>
      <c r="BK25">
        <v>8</v>
      </c>
      <c r="BL25">
        <v>80.37</v>
      </c>
      <c r="BM25">
        <v>12.06</v>
      </c>
      <c r="BN25">
        <v>92.43</v>
      </c>
      <c r="BO25">
        <v>92.43</v>
      </c>
      <c r="BQ25" t="s">
        <v>249</v>
      </c>
      <c r="BR25" t="s">
        <v>260</v>
      </c>
      <c r="BS25" s="2">
        <v>44439</v>
      </c>
      <c r="BT25" s="3">
        <v>0.54236111111111118</v>
      </c>
      <c r="BU25" t="s">
        <v>261</v>
      </c>
      <c r="BV25" t="s">
        <v>85</v>
      </c>
      <c r="BY25">
        <v>22680.19</v>
      </c>
      <c r="CA25" t="s">
        <v>210</v>
      </c>
      <c r="CC25" t="s">
        <v>87</v>
      </c>
      <c r="CD25">
        <v>4302</v>
      </c>
      <c r="CE25" t="s">
        <v>82</v>
      </c>
      <c r="CI25">
        <v>1</v>
      </c>
      <c r="CJ25">
        <v>1</v>
      </c>
      <c r="CK25" t="s">
        <v>132</v>
      </c>
      <c r="CL25" t="s">
        <v>79</v>
      </c>
    </row>
    <row r="26" spans="1:90" x14ac:dyDescent="0.25">
      <c r="A26" t="s">
        <v>211</v>
      </c>
      <c r="B26" t="s">
        <v>212</v>
      </c>
      <c r="C26" t="s">
        <v>72</v>
      </c>
      <c r="E26" t="str">
        <f>"080010215738"</f>
        <v>080010215738</v>
      </c>
      <c r="F26" s="2">
        <v>44438</v>
      </c>
      <c r="G26">
        <v>202202</v>
      </c>
      <c r="H26" t="s">
        <v>89</v>
      </c>
      <c r="I26" t="s">
        <v>90</v>
      </c>
      <c r="J26" t="s">
        <v>262</v>
      </c>
      <c r="K26" t="s">
        <v>75</v>
      </c>
      <c r="L26" t="s">
        <v>118</v>
      </c>
      <c r="M26" t="s">
        <v>118</v>
      </c>
      <c r="N26" t="s">
        <v>263</v>
      </c>
      <c r="O26" t="s">
        <v>130</v>
      </c>
      <c r="P26" t="str">
        <f>"Alx                           "</f>
        <v xml:space="preserve">Alx                           </v>
      </c>
      <c r="Q26">
        <v>0</v>
      </c>
      <c r="R26">
        <v>0</v>
      </c>
      <c r="S26">
        <v>0</v>
      </c>
      <c r="T26">
        <v>0</v>
      </c>
      <c r="U26">
        <v>0</v>
      </c>
      <c r="V26">
        <v>0</v>
      </c>
      <c r="W26">
        <v>0</v>
      </c>
      <c r="X26">
        <v>0</v>
      </c>
      <c r="Y26">
        <v>0</v>
      </c>
      <c r="Z26">
        <v>0</v>
      </c>
      <c r="AA26">
        <v>0</v>
      </c>
      <c r="AB26">
        <v>0</v>
      </c>
      <c r="AC26">
        <v>0</v>
      </c>
      <c r="AD26">
        <v>0</v>
      </c>
      <c r="AE26">
        <v>0</v>
      </c>
      <c r="AF26">
        <v>0</v>
      </c>
      <c r="AG26">
        <v>0</v>
      </c>
      <c r="AH26">
        <v>0</v>
      </c>
      <c r="AI26">
        <v>0</v>
      </c>
      <c r="AJ26">
        <v>0</v>
      </c>
      <c r="AK26">
        <v>16.489999999999998</v>
      </c>
      <c r="AL26">
        <v>0</v>
      </c>
      <c r="AM26">
        <v>0</v>
      </c>
      <c r="AN26">
        <v>0</v>
      </c>
      <c r="AO26">
        <v>0</v>
      </c>
      <c r="AP26">
        <v>0</v>
      </c>
      <c r="AQ26">
        <v>0</v>
      </c>
      <c r="AR26">
        <v>0</v>
      </c>
      <c r="AS26">
        <v>0</v>
      </c>
      <c r="AT26">
        <v>0</v>
      </c>
      <c r="AU26">
        <v>0</v>
      </c>
      <c r="AV26">
        <v>0</v>
      </c>
      <c r="AW26">
        <v>0</v>
      </c>
      <c r="AX26">
        <v>0</v>
      </c>
      <c r="AY26">
        <v>0</v>
      </c>
      <c r="AZ26">
        <v>0</v>
      </c>
      <c r="BA26">
        <v>0</v>
      </c>
      <c r="BB26">
        <v>0</v>
      </c>
      <c r="BC26">
        <v>0</v>
      </c>
      <c r="BD26">
        <v>0</v>
      </c>
      <c r="BE26">
        <v>0</v>
      </c>
      <c r="BF26">
        <v>0</v>
      </c>
      <c r="BG26">
        <v>0</v>
      </c>
      <c r="BH26">
        <v>1</v>
      </c>
      <c r="BI26">
        <v>6.6</v>
      </c>
      <c r="BJ26">
        <v>4.0999999999999996</v>
      </c>
      <c r="BK26">
        <v>7</v>
      </c>
      <c r="BL26">
        <v>80.37</v>
      </c>
      <c r="BM26">
        <v>12.06</v>
      </c>
      <c r="BN26">
        <v>92.43</v>
      </c>
      <c r="BO26">
        <v>92.43</v>
      </c>
      <c r="BP26" t="s">
        <v>123</v>
      </c>
      <c r="BQ26" t="s">
        <v>174</v>
      </c>
      <c r="BR26" t="s">
        <v>264</v>
      </c>
      <c r="BS26" t="s">
        <v>123</v>
      </c>
      <c r="BW26" t="s">
        <v>137</v>
      </c>
      <c r="BX26" t="s">
        <v>106</v>
      </c>
      <c r="BY26">
        <v>20620.599999999999</v>
      </c>
      <c r="CC26" t="s">
        <v>118</v>
      </c>
      <c r="CD26">
        <v>7620</v>
      </c>
      <c r="CE26" t="s">
        <v>82</v>
      </c>
      <c r="CI26">
        <v>1</v>
      </c>
      <c r="CJ26" t="s">
        <v>123</v>
      </c>
      <c r="CK26" t="s">
        <v>133</v>
      </c>
      <c r="CL26" t="s">
        <v>79</v>
      </c>
    </row>
    <row r="27" spans="1:90" x14ac:dyDescent="0.25">
      <c r="A27" t="s">
        <v>211</v>
      </c>
      <c r="B27" t="s">
        <v>212</v>
      </c>
      <c r="C27" t="s">
        <v>72</v>
      </c>
      <c r="E27" t="str">
        <f>"009941827323"</f>
        <v>009941827323</v>
      </c>
      <c r="F27" s="2">
        <v>44438</v>
      </c>
      <c r="G27">
        <v>202202</v>
      </c>
      <c r="H27" t="s">
        <v>89</v>
      </c>
      <c r="I27" t="s">
        <v>90</v>
      </c>
      <c r="J27" t="s">
        <v>366</v>
      </c>
      <c r="K27" t="s">
        <v>75</v>
      </c>
      <c r="L27" t="s">
        <v>166</v>
      </c>
      <c r="M27" t="s">
        <v>167</v>
      </c>
      <c r="N27" t="s">
        <v>374</v>
      </c>
      <c r="O27" t="s">
        <v>130</v>
      </c>
      <c r="P27" t="str">
        <f>"NA                            "</f>
        <v xml:space="preserve">NA                            </v>
      </c>
      <c r="Q27">
        <v>0</v>
      </c>
      <c r="R27">
        <v>0</v>
      </c>
      <c r="S27">
        <v>0</v>
      </c>
      <c r="T27">
        <v>0</v>
      </c>
      <c r="U27">
        <v>0</v>
      </c>
      <c r="V27">
        <v>0</v>
      </c>
      <c r="W27">
        <v>0</v>
      </c>
      <c r="X27">
        <v>0</v>
      </c>
      <c r="Y27">
        <v>0</v>
      </c>
      <c r="Z27">
        <v>0</v>
      </c>
      <c r="AA27">
        <v>0</v>
      </c>
      <c r="AB27">
        <v>0</v>
      </c>
      <c r="AC27">
        <v>0</v>
      </c>
      <c r="AD27">
        <v>0</v>
      </c>
      <c r="AE27">
        <v>0</v>
      </c>
      <c r="AF27">
        <v>0</v>
      </c>
      <c r="AG27">
        <v>0</v>
      </c>
      <c r="AH27">
        <v>0</v>
      </c>
      <c r="AI27">
        <v>0</v>
      </c>
      <c r="AJ27">
        <v>0</v>
      </c>
      <c r="AK27">
        <v>34.270000000000003</v>
      </c>
      <c r="AL27">
        <v>0</v>
      </c>
      <c r="AM27">
        <v>0</v>
      </c>
      <c r="AN27">
        <v>0</v>
      </c>
      <c r="AO27">
        <v>0</v>
      </c>
      <c r="AP27">
        <v>0</v>
      </c>
      <c r="AQ27">
        <v>0</v>
      </c>
      <c r="AR27">
        <v>0</v>
      </c>
      <c r="AS27">
        <v>0</v>
      </c>
      <c r="AT27">
        <v>0</v>
      </c>
      <c r="AU27">
        <v>0</v>
      </c>
      <c r="AV27">
        <v>0</v>
      </c>
      <c r="AW27">
        <v>0</v>
      </c>
      <c r="AX27">
        <v>0</v>
      </c>
      <c r="AY27">
        <v>0</v>
      </c>
      <c r="AZ27">
        <v>0</v>
      </c>
      <c r="BA27">
        <v>0</v>
      </c>
      <c r="BB27">
        <v>0</v>
      </c>
      <c r="BC27">
        <v>0</v>
      </c>
      <c r="BD27">
        <v>0</v>
      </c>
      <c r="BE27">
        <v>0</v>
      </c>
      <c r="BF27">
        <v>0</v>
      </c>
      <c r="BG27">
        <v>0</v>
      </c>
      <c r="BH27">
        <v>2</v>
      </c>
      <c r="BI27">
        <v>24.4</v>
      </c>
      <c r="BJ27">
        <v>17.899999999999999</v>
      </c>
      <c r="BK27">
        <v>25</v>
      </c>
      <c r="BL27">
        <v>161.68</v>
      </c>
      <c r="BM27">
        <v>24.25</v>
      </c>
      <c r="BN27">
        <v>185.93</v>
      </c>
      <c r="BO27">
        <v>185.93</v>
      </c>
      <c r="BQ27" t="s">
        <v>265</v>
      </c>
      <c r="BR27" t="s">
        <v>224</v>
      </c>
      <c r="BS27" t="s">
        <v>123</v>
      </c>
      <c r="BY27">
        <v>89563.7</v>
      </c>
      <c r="CC27" t="s">
        <v>167</v>
      </c>
      <c r="CD27">
        <v>1683</v>
      </c>
      <c r="CE27" t="s">
        <v>82</v>
      </c>
      <c r="CI27">
        <v>2</v>
      </c>
      <c r="CJ27" t="s">
        <v>123</v>
      </c>
      <c r="CK27" t="s">
        <v>131</v>
      </c>
      <c r="CL27" t="s">
        <v>79</v>
      </c>
    </row>
    <row r="28" spans="1:90" x14ac:dyDescent="0.25">
      <c r="A28" t="s">
        <v>211</v>
      </c>
      <c r="B28" t="s">
        <v>212</v>
      </c>
      <c r="C28" t="s">
        <v>72</v>
      </c>
      <c r="E28" t="str">
        <f>"009941483582"</f>
        <v>009941483582</v>
      </c>
      <c r="F28" s="2">
        <v>44431</v>
      </c>
      <c r="G28">
        <v>202202</v>
      </c>
      <c r="H28" t="s">
        <v>73</v>
      </c>
      <c r="I28" t="s">
        <v>74</v>
      </c>
      <c r="J28" t="s">
        <v>226</v>
      </c>
      <c r="K28" t="s">
        <v>75</v>
      </c>
      <c r="L28" t="s">
        <v>104</v>
      </c>
      <c r="M28" t="s">
        <v>104</v>
      </c>
      <c r="N28" t="s">
        <v>266</v>
      </c>
      <c r="O28" t="s">
        <v>130</v>
      </c>
      <c r="P28" t="str">
        <f>"470144 470135                 "</f>
        <v xml:space="preserve">470144 470135                 </v>
      </c>
      <c r="Q28">
        <v>0</v>
      </c>
      <c r="R28">
        <v>0</v>
      </c>
      <c r="S28">
        <v>0</v>
      </c>
      <c r="T28">
        <v>0</v>
      </c>
      <c r="U28">
        <v>0</v>
      </c>
      <c r="V28">
        <v>0</v>
      </c>
      <c r="W28">
        <v>0</v>
      </c>
      <c r="X28">
        <v>0</v>
      </c>
      <c r="Y28">
        <v>0</v>
      </c>
      <c r="Z28">
        <v>0</v>
      </c>
      <c r="AA28">
        <v>0</v>
      </c>
      <c r="AB28">
        <v>0</v>
      </c>
      <c r="AC28">
        <v>0</v>
      </c>
      <c r="AD28">
        <v>0</v>
      </c>
      <c r="AE28">
        <v>0</v>
      </c>
      <c r="AF28">
        <v>0</v>
      </c>
      <c r="AG28">
        <v>0</v>
      </c>
      <c r="AH28">
        <v>0</v>
      </c>
      <c r="AI28">
        <v>0</v>
      </c>
      <c r="AJ28">
        <v>0</v>
      </c>
      <c r="AK28">
        <v>28.58</v>
      </c>
      <c r="AL28">
        <v>0</v>
      </c>
      <c r="AM28">
        <v>0</v>
      </c>
      <c r="AN28">
        <v>0</v>
      </c>
      <c r="AO28">
        <v>0</v>
      </c>
      <c r="AP28">
        <v>0</v>
      </c>
      <c r="AQ28">
        <v>0</v>
      </c>
      <c r="AR28">
        <v>0</v>
      </c>
      <c r="AS28">
        <v>0</v>
      </c>
      <c r="AT28">
        <v>0</v>
      </c>
      <c r="AU28">
        <v>0</v>
      </c>
      <c r="AV28">
        <v>0</v>
      </c>
      <c r="AW28">
        <v>0</v>
      </c>
      <c r="AX28">
        <v>0</v>
      </c>
      <c r="AY28">
        <v>0</v>
      </c>
      <c r="AZ28">
        <v>0</v>
      </c>
      <c r="BA28">
        <v>0</v>
      </c>
      <c r="BB28">
        <v>0</v>
      </c>
      <c r="BC28">
        <v>0</v>
      </c>
      <c r="BD28">
        <v>0</v>
      </c>
      <c r="BE28">
        <v>0</v>
      </c>
      <c r="BF28">
        <v>0</v>
      </c>
      <c r="BG28">
        <v>0</v>
      </c>
      <c r="BH28">
        <v>1</v>
      </c>
      <c r="BI28">
        <v>9</v>
      </c>
      <c r="BJ28">
        <v>6.1</v>
      </c>
      <c r="BK28">
        <v>9</v>
      </c>
      <c r="BL28">
        <v>135.63999999999999</v>
      </c>
      <c r="BM28">
        <v>20.350000000000001</v>
      </c>
      <c r="BN28">
        <v>155.99</v>
      </c>
      <c r="BO28">
        <v>155.99</v>
      </c>
      <c r="BQ28" t="s">
        <v>267</v>
      </c>
      <c r="BR28" t="s">
        <v>229</v>
      </c>
      <c r="BS28" s="2">
        <v>44434</v>
      </c>
      <c r="BT28" s="3">
        <v>0.69791666666666663</v>
      </c>
      <c r="BU28" t="s">
        <v>268</v>
      </c>
      <c r="BV28" t="s">
        <v>85</v>
      </c>
      <c r="BY28">
        <v>30480.38</v>
      </c>
      <c r="CA28" t="s">
        <v>149</v>
      </c>
      <c r="CC28" t="s">
        <v>104</v>
      </c>
      <c r="CD28">
        <v>6836</v>
      </c>
      <c r="CE28" t="s">
        <v>82</v>
      </c>
      <c r="CF28" s="2">
        <v>44438</v>
      </c>
      <c r="CI28">
        <v>3</v>
      </c>
      <c r="CJ28">
        <v>3</v>
      </c>
      <c r="CK28" t="s">
        <v>164</v>
      </c>
      <c r="CL28" t="s">
        <v>79</v>
      </c>
    </row>
    <row r="29" spans="1:90" x14ac:dyDescent="0.25">
      <c r="A29" t="s">
        <v>211</v>
      </c>
      <c r="B29" t="s">
        <v>212</v>
      </c>
      <c r="C29" t="s">
        <v>72</v>
      </c>
      <c r="E29" t="str">
        <f>"009941483587"</f>
        <v>009941483587</v>
      </c>
      <c r="F29" s="2">
        <v>44431</v>
      </c>
      <c r="G29">
        <v>202202</v>
      </c>
      <c r="H29" t="s">
        <v>73</v>
      </c>
      <c r="I29" t="s">
        <v>74</v>
      </c>
      <c r="J29" t="s">
        <v>226</v>
      </c>
      <c r="K29" t="s">
        <v>75</v>
      </c>
      <c r="L29" t="s">
        <v>153</v>
      </c>
      <c r="M29" t="s">
        <v>154</v>
      </c>
      <c r="N29" t="s">
        <v>227</v>
      </c>
      <c r="O29" t="s">
        <v>130</v>
      </c>
      <c r="P29" t="str">
        <f>"470112                        "</f>
        <v xml:space="preserve">470112                        </v>
      </c>
      <c r="Q29">
        <v>0</v>
      </c>
      <c r="R29">
        <v>0</v>
      </c>
      <c r="S29">
        <v>0</v>
      </c>
      <c r="T29">
        <v>0</v>
      </c>
      <c r="U29">
        <v>0</v>
      </c>
      <c r="V29">
        <v>0</v>
      </c>
      <c r="W29">
        <v>0</v>
      </c>
      <c r="X29">
        <v>0</v>
      </c>
      <c r="Y29">
        <v>0</v>
      </c>
      <c r="Z29">
        <v>0</v>
      </c>
      <c r="AA29">
        <v>0</v>
      </c>
      <c r="AB29">
        <v>0</v>
      </c>
      <c r="AC29">
        <v>0</v>
      </c>
      <c r="AD29">
        <v>0</v>
      </c>
      <c r="AE29">
        <v>0</v>
      </c>
      <c r="AF29">
        <v>0</v>
      </c>
      <c r="AG29">
        <v>0</v>
      </c>
      <c r="AH29">
        <v>0</v>
      </c>
      <c r="AI29">
        <v>0</v>
      </c>
      <c r="AJ29">
        <v>0</v>
      </c>
      <c r="AK29">
        <v>53.86</v>
      </c>
      <c r="AL29">
        <v>0</v>
      </c>
      <c r="AM29">
        <v>0</v>
      </c>
      <c r="AN29">
        <v>0</v>
      </c>
      <c r="AO29">
        <v>0</v>
      </c>
      <c r="AP29">
        <v>0</v>
      </c>
      <c r="AQ29">
        <v>0</v>
      </c>
      <c r="AR29">
        <v>0</v>
      </c>
      <c r="AS29">
        <v>0</v>
      </c>
      <c r="AT29">
        <v>0</v>
      </c>
      <c r="AU29">
        <v>0</v>
      </c>
      <c r="AV29">
        <v>0</v>
      </c>
      <c r="AW29">
        <v>0</v>
      </c>
      <c r="AX29">
        <v>0</v>
      </c>
      <c r="AY29">
        <v>0</v>
      </c>
      <c r="AZ29">
        <v>0</v>
      </c>
      <c r="BA29">
        <v>0</v>
      </c>
      <c r="BB29">
        <v>0</v>
      </c>
      <c r="BC29">
        <v>0</v>
      </c>
      <c r="BD29">
        <v>0</v>
      </c>
      <c r="BE29">
        <v>0</v>
      </c>
      <c r="BF29">
        <v>0</v>
      </c>
      <c r="BG29">
        <v>0</v>
      </c>
      <c r="BH29">
        <v>1</v>
      </c>
      <c r="BI29">
        <v>29.1</v>
      </c>
      <c r="BJ29">
        <v>6.6</v>
      </c>
      <c r="BK29">
        <v>30</v>
      </c>
      <c r="BL29">
        <v>251.22</v>
      </c>
      <c r="BM29">
        <v>37.68</v>
      </c>
      <c r="BN29">
        <v>288.89999999999998</v>
      </c>
      <c r="BO29">
        <v>288.89999999999998</v>
      </c>
      <c r="BQ29" t="s">
        <v>228</v>
      </c>
      <c r="BR29" t="s">
        <v>229</v>
      </c>
      <c r="BS29" s="2">
        <v>44433</v>
      </c>
      <c r="BT29" s="3">
        <v>0.40625</v>
      </c>
      <c r="BU29" t="s">
        <v>269</v>
      </c>
      <c r="BV29" t="s">
        <v>85</v>
      </c>
      <c r="BY29">
        <v>32894.89</v>
      </c>
      <c r="CC29" t="s">
        <v>154</v>
      </c>
      <c r="CD29">
        <v>6530</v>
      </c>
      <c r="CE29" t="s">
        <v>82</v>
      </c>
      <c r="CF29" s="2">
        <v>44433</v>
      </c>
      <c r="CI29">
        <v>0</v>
      </c>
      <c r="CJ29">
        <v>0</v>
      </c>
      <c r="CK29" t="s">
        <v>164</v>
      </c>
      <c r="CL29" t="s">
        <v>79</v>
      </c>
    </row>
    <row r="30" spans="1:90" x14ac:dyDescent="0.25">
      <c r="A30" t="s">
        <v>211</v>
      </c>
      <c r="B30" t="s">
        <v>212</v>
      </c>
      <c r="C30" t="s">
        <v>72</v>
      </c>
      <c r="E30" t="str">
        <f>"009941483590"</f>
        <v>009941483590</v>
      </c>
      <c r="F30" s="2">
        <v>44438</v>
      </c>
      <c r="G30">
        <v>202202</v>
      </c>
      <c r="H30" t="s">
        <v>73</v>
      </c>
      <c r="I30" t="s">
        <v>74</v>
      </c>
      <c r="J30" t="s">
        <v>226</v>
      </c>
      <c r="K30" t="s">
        <v>75</v>
      </c>
      <c r="L30" t="s">
        <v>104</v>
      </c>
      <c r="M30" t="s">
        <v>104</v>
      </c>
      <c r="N30" t="s">
        <v>266</v>
      </c>
      <c r="O30" t="s">
        <v>130</v>
      </c>
      <c r="P30" t="str">
        <f>"470521                        "</f>
        <v xml:space="preserve">470521                        </v>
      </c>
      <c r="Q30">
        <v>0</v>
      </c>
      <c r="R30">
        <v>0</v>
      </c>
      <c r="S30">
        <v>0</v>
      </c>
      <c r="T30">
        <v>0</v>
      </c>
      <c r="U30">
        <v>0</v>
      </c>
      <c r="V30">
        <v>0</v>
      </c>
      <c r="W30">
        <v>0</v>
      </c>
      <c r="X30">
        <v>0</v>
      </c>
      <c r="Y30">
        <v>0</v>
      </c>
      <c r="Z30">
        <v>0</v>
      </c>
      <c r="AA30">
        <v>0</v>
      </c>
      <c r="AB30">
        <v>0</v>
      </c>
      <c r="AC30">
        <v>0</v>
      </c>
      <c r="AD30">
        <v>0</v>
      </c>
      <c r="AE30">
        <v>0</v>
      </c>
      <c r="AF30">
        <v>0</v>
      </c>
      <c r="AG30">
        <v>0</v>
      </c>
      <c r="AH30">
        <v>0</v>
      </c>
      <c r="AI30">
        <v>0</v>
      </c>
      <c r="AJ30">
        <v>0</v>
      </c>
      <c r="AK30">
        <v>28.58</v>
      </c>
      <c r="AL30">
        <v>0</v>
      </c>
      <c r="AM30">
        <v>0</v>
      </c>
      <c r="AN30">
        <v>0</v>
      </c>
      <c r="AO30">
        <v>0</v>
      </c>
      <c r="AP30">
        <v>0</v>
      </c>
      <c r="AQ30">
        <v>0</v>
      </c>
      <c r="AR30">
        <v>0</v>
      </c>
      <c r="AS30">
        <v>0</v>
      </c>
      <c r="AT30">
        <v>0</v>
      </c>
      <c r="AU30">
        <v>0</v>
      </c>
      <c r="AV30">
        <v>0</v>
      </c>
      <c r="AW30">
        <v>0</v>
      </c>
      <c r="AX30">
        <v>0</v>
      </c>
      <c r="AY30">
        <v>0</v>
      </c>
      <c r="AZ30">
        <v>0</v>
      </c>
      <c r="BA30">
        <v>0</v>
      </c>
      <c r="BB30">
        <v>0</v>
      </c>
      <c r="BC30">
        <v>0</v>
      </c>
      <c r="BD30">
        <v>0</v>
      </c>
      <c r="BE30">
        <v>0</v>
      </c>
      <c r="BF30">
        <v>0</v>
      </c>
      <c r="BG30">
        <v>0</v>
      </c>
      <c r="BH30">
        <v>1</v>
      </c>
      <c r="BI30">
        <v>1</v>
      </c>
      <c r="BJ30">
        <v>0.2</v>
      </c>
      <c r="BK30">
        <v>1</v>
      </c>
      <c r="BL30">
        <v>135.63999999999999</v>
      </c>
      <c r="BM30">
        <v>20.350000000000001</v>
      </c>
      <c r="BN30">
        <v>155.99</v>
      </c>
      <c r="BO30">
        <v>155.99</v>
      </c>
      <c r="BQ30" t="s">
        <v>267</v>
      </c>
      <c r="BR30" t="s">
        <v>229</v>
      </c>
      <c r="BS30" t="s">
        <v>123</v>
      </c>
      <c r="BY30">
        <v>1200</v>
      </c>
      <c r="CC30" t="s">
        <v>104</v>
      </c>
      <c r="CD30">
        <v>6836</v>
      </c>
      <c r="CE30" t="s">
        <v>82</v>
      </c>
      <c r="CI30">
        <v>3</v>
      </c>
      <c r="CJ30" t="s">
        <v>123</v>
      </c>
      <c r="CK30" t="s">
        <v>164</v>
      </c>
      <c r="CL30" t="s">
        <v>79</v>
      </c>
    </row>
    <row r="31" spans="1:90" x14ac:dyDescent="0.25">
      <c r="A31" t="s">
        <v>211</v>
      </c>
      <c r="B31" t="s">
        <v>212</v>
      </c>
      <c r="C31" t="s">
        <v>72</v>
      </c>
      <c r="E31" t="str">
        <f>"009941827327"</f>
        <v>009941827327</v>
      </c>
      <c r="F31" s="2">
        <v>44439</v>
      </c>
      <c r="G31">
        <v>202202</v>
      </c>
      <c r="H31" t="s">
        <v>89</v>
      </c>
      <c r="I31" t="s">
        <v>90</v>
      </c>
      <c r="J31" t="s">
        <v>366</v>
      </c>
      <c r="K31" t="s">
        <v>75</v>
      </c>
      <c r="L31" t="s">
        <v>92</v>
      </c>
      <c r="M31" t="s">
        <v>93</v>
      </c>
      <c r="N31" t="s">
        <v>270</v>
      </c>
      <c r="O31" t="s">
        <v>130</v>
      </c>
      <c r="P31" t="str">
        <f>"MITCHETOWN                    "</f>
        <v xml:space="preserve">MITCHETOWN                    </v>
      </c>
      <c r="Q31">
        <v>0</v>
      </c>
      <c r="R31">
        <v>0</v>
      </c>
      <c r="S31">
        <v>0</v>
      </c>
      <c r="T31">
        <v>0</v>
      </c>
      <c r="U31">
        <v>0</v>
      </c>
      <c r="V31">
        <v>0</v>
      </c>
      <c r="W31">
        <v>0</v>
      </c>
      <c r="X31">
        <v>0</v>
      </c>
      <c r="Y31">
        <v>0</v>
      </c>
      <c r="Z31">
        <v>0</v>
      </c>
      <c r="AA31">
        <v>0</v>
      </c>
      <c r="AB31">
        <v>0</v>
      </c>
      <c r="AC31">
        <v>0</v>
      </c>
      <c r="AD31">
        <v>0</v>
      </c>
      <c r="AE31">
        <v>0</v>
      </c>
      <c r="AF31">
        <v>0</v>
      </c>
      <c r="AG31">
        <v>0</v>
      </c>
      <c r="AH31">
        <v>0</v>
      </c>
      <c r="AI31">
        <v>0</v>
      </c>
      <c r="AJ31">
        <v>0</v>
      </c>
      <c r="AK31">
        <v>24</v>
      </c>
      <c r="AL31">
        <v>0</v>
      </c>
      <c r="AM31">
        <v>0</v>
      </c>
      <c r="AN31">
        <v>0</v>
      </c>
      <c r="AO31">
        <v>0</v>
      </c>
      <c r="AP31">
        <v>0</v>
      </c>
      <c r="AQ31">
        <v>0</v>
      </c>
      <c r="AR31">
        <v>0</v>
      </c>
      <c r="AS31">
        <v>0</v>
      </c>
      <c r="AT31">
        <v>0</v>
      </c>
      <c r="AU31">
        <v>0</v>
      </c>
      <c r="AV31">
        <v>0</v>
      </c>
      <c r="AW31">
        <v>0</v>
      </c>
      <c r="AX31">
        <v>0</v>
      </c>
      <c r="AY31">
        <v>0</v>
      </c>
      <c r="AZ31">
        <v>0</v>
      </c>
      <c r="BA31">
        <v>0</v>
      </c>
      <c r="BB31">
        <v>0</v>
      </c>
      <c r="BC31">
        <v>0</v>
      </c>
      <c r="BD31">
        <v>0</v>
      </c>
      <c r="BE31">
        <v>0</v>
      </c>
      <c r="BF31">
        <v>0</v>
      </c>
      <c r="BG31">
        <v>0</v>
      </c>
      <c r="BH31">
        <v>1</v>
      </c>
      <c r="BI31">
        <v>12.9</v>
      </c>
      <c r="BJ31">
        <v>14.7</v>
      </c>
      <c r="BK31">
        <v>15</v>
      </c>
      <c r="BL31">
        <v>114.71</v>
      </c>
      <c r="BM31">
        <v>17.21</v>
      </c>
      <c r="BN31">
        <v>131.91999999999999</v>
      </c>
      <c r="BO31">
        <v>131.91999999999999</v>
      </c>
      <c r="BQ31" t="s">
        <v>271</v>
      </c>
      <c r="BR31" t="s">
        <v>224</v>
      </c>
      <c r="BS31" t="s">
        <v>123</v>
      </c>
      <c r="BY31">
        <v>73467.539999999994</v>
      </c>
      <c r="CC31" t="s">
        <v>93</v>
      </c>
      <c r="CD31">
        <v>2093</v>
      </c>
      <c r="CE31" t="s">
        <v>82</v>
      </c>
      <c r="CI31">
        <v>2</v>
      </c>
      <c r="CJ31" t="s">
        <v>123</v>
      </c>
      <c r="CK31" t="s">
        <v>131</v>
      </c>
      <c r="CL31" t="s">
        <v>79</v>
      </c>
    </row>
    <row r="32" spans="1:90" x14ac:dyDescent="0.25">
      <c r="A32" t="s">
        <v>211</v>
      </c>
      <c r="B32" t="s">
        <v>212</v>
      </c>
      <c r="C32" t="s">
        <v>72</v>
      </c>
      <c r="E32" t="str">
        <f>"009941827321"</f>
        <v>009941827321</v>
      </c>
      <c r="F32" s="2">
        <v>44435</v>
      </c>
      <c r="G32">
        <v>202202</v>
      </c>
      <c r="H32" t="s">
        <v>89</v>
      </c>
      <c r="I32" t="s">
        <v>90</v>
      </c>
      <c r="J32" t="s">
        <v>366</v>
      </c>
      <c r="K32" t="s">
        <v>75</v>
      </c>
      <c r="L32" t="s">
        <v>166</v>
      </c>
      <c r="M32" t="s">
        <v>167</v>
      </c>
      <c r="N32" t="s">
        <v>374</v>
      </c>
      <c r="O32" t="s">
        <v>78</v>
      </c>
      <c r="P32" t="str">
        <f>"NA                            "</f>
        <v xml:space="preserve">NA                            </v>
      </c>
      <c r="Q32">
        <v>0</v>
      </c>
      <c r="R32">
        <v>0</v>
      </c>
      <c r="S32">
        <v>0</v>
      </c>
      <c r="T32">
        <v>0</v>
      </c>
      <c r="U32">
        <v>0</v>
      </c>
      <c r="V32">
        <v>0</v>
      </c>
      <c r="W32">
        <v>0</v>
      </c>
      <c r="X32">
        <v>0</v>
      </c>
      <c r="Y32">
        <v>0</v>
      </c>
      <c r="Z32">
        <v>0</v>
      </c>
      <c r="AA32">
        <v>0</v>
      </c>
      <c r="AB32">
        <v>0</v>
      </c>
      <c r="AC32">
        <v>0</v>
      </c>
      <c r="AD32">
        <v>0</v>
      </c>
      <c r="AE32">
        <v>0</v>
      </c>
      <c r="AF32">
        <v>0</v>
      </c>
      <c r="AG32">
        <v>0</v>
      </c>
      <c r="AH32">
        <v>0</v>
      </c>
      <c r="AI32">
        <v>0</v>
      </c>
      <c r="AJ32">
        <v>0</v>
      </c>
      <c r="AK32">
        <v>134.72999999999999</v>
      </c>
      <c r="AL32">
        <v>0</v>
      </c>
      <c r="AM32">
        <v>0</v>
      </c>
      <c r="AN32">
        <v>0</v>
      </c>
      <c r="AO32">
        <v>0</v>
      </c>
      <c r="AP32">
        <v>0</v>
      </c>
      <c r="AQ32">
        <v>0</v>
      </c>
      <c r="AR32">
        <v>0</v>
      </c>
      <c r="AS32">
        <v>0</v>
      </c>
      <c r="AT32">
        <v>0</v>
      </c>
      <c r="AU32">
        <v>0</v>
      </c>
      <c r="AV32">
        <v>0</v>
      </c>
      <c r="AW32">
        <v>0</v>
      </c>
      <c r="AX32">
        <v>0</v>
      </c>
      <c r="AY32">
        <v>0</v>
      </c>
      <c r="AZ32">
        <v>0</v>
      </c>
      <c r="BA32">
        <v>0</v>
      </c>
      <c r="BB32">
        <v>0</v>
      </c>
      <c r="BC32">
        <v>0</v>
      </c>
      <c r="BD32">
        <v>0</v>
      </c>
      <c r="BE32">
        <v>0</v>
      </c>
      <c r="BF32">
        <v>0</v>
      </c>
      <c r="BG32">
        <v>0</v>
      </c>
      <c r="BH32">
        <v>1</v>
      </c>
      <c r="BI32">
        <v>14.2</v>
      </c>
      <c r="BJ32">
        <v>23</v>
      </c>
      <c r="BK32">
        <v>23</v>
      </c>
      <c r="BL32">
        <v>615.91999999999996</v>
      </c>
      <c r="BM32">
        <v>92.39</v>
      </c>
      <c r="BN32">
        <v>708.31</v>
      </c>
      <c r="BO32">
        <v>708.31</v>
      </c>
      <c r="BQ32" t="s">
        <v>272</v>
      </c>
      <c r="BR32" t="s">
        <v>273</v>
      </c>
      <c r="BS32" s="2">
        <v>44438</v>
      </c>
      <c r="BT32" s="3">
        <v>0.38611111111111113</v>
      </c>
      <c r="BU32" t="s">
        <v>173</v>
      </c>
      <c r="BV32" t="s">
        <v>85</v>
      </c>
      <c r="BY32">
        <v>115109.28</v>
      </c>
      <c r="BZ32" t="s">
        <v>100</v>
      </c>
      <c r="CA32" t="s">
        <v>128</v>
      </c>
      <c r="CC32" t="s">
        <v>167</v>
      </c>
      <c r="CD32">
        <v>1683</v>
      </c>
      <c r="CE32" t="s">
        <v>82</v>
      </c>
      <c r="CF32" s="2">
        <v>44439</v>
      </c>
      <c r="CI32">
        <v>1</v>
      </c>
      <c r="CJ32">
        <v>1</v>
      </c>
      <c r="CK32">
        <v>21</v>
      </c>
      <c r="CL32" t="s">
        <v>79</v>
      </c>
    </row>
    <row r="33" spans="1:90" x14ac:dyDescent="0.25">
      <c r="A33" t="s">
        <v>211</v>
      </c>
      <c r="B33" t="s">
        <v>212</v>
      </c>
      <c r="C33" t="s">
        <v>72</v>
      </c>
      <c r="E33" t="str">
        <f>"009941827326"</f>
        <v>009941827326</v>
      </c>
      <c r="F33" s="2">
        <v>44439</v>
      </c>
      <c r="G33">
        <v>202202</v>
      </c>
      <c r="H33" t="s">
        <v>89</v>
      </c>
      <c r="I33" t="s">
        <v>90</v>
      </c>
      <c r="J33" t="s">
        <v>366</v>
      </c>
      <c r="K33" t="s">
        <v>75</v>
      </c>
      <c r="L33" t="s">
        <v>166</v>
      </c>
      <c r="M33" t="s">
        <v>167</v>
      </c>
      <c r="N33" t="s">
        <v>374</v>
      </c>
      <c r="O33" t="s">
        <v>78</v>
      </c>
      <c r="P33" t="str">
        <f>"NA                            "</f>
        <v xml:space="preserve">NA                            </v>
      </c>
      <c r="Q33">
        <v>0</v>
      </c>
      <c r="R33">
        <v>0</v>
      </c>
      <c r="S33">
        <v>0</v>
      </c>
      <c r="T33">
        <v>0</v>
      </c>
      <c r="U33">
        <v>0</v>
      </c>
      <c r="V33">
        <v>0</v>
      </c>
      <c r="W33">
        <v>0</v>
      </c>
      <c r="X33">
        <v>0</v>
      </c>
      <c r="Y33">
        <v>0</v>
      </c>
      <c r="Z33">
        <v>0</v>
      </c>
      <c r="AA33">
        <v>0</v>
      </c>
      <c r="AB33">
        <v>0</v>
      </c>
      <c r="AC33">
        <v>0</v>
      </c>
      <c r="AD33">
        <v>0</v>
      </c>
      <c r="AE33">
        <v>0</v>
      </c>
      <c r="AF33">
        <v>0</v>
      </c>
      <c r="AG33">
        <v>0</v>
      </c>
      <c r="AH33">
        <v>0</v>
      </c>
      <c r="AI33">
        <v>0</v>
      </c>
      <c r="AJ33">
        <v>0</v>
      </c>
      <c r="AK33">
        <v>20.51</v>
      </c>
      <c r="AL33">
        <v>0</v>
      </c>
      <c r="AM33">
        <v>0</v>
      </c>
      <c r="AN33">
        <v>0</v>
      </c>
      <c r="AO33">
        <v>0</v>
      </c>
      <c r="AP33">
        <v>0</v>
      </c>
      <c r="AQ33">
        <v>0</v>
      </c>
      <c r="AR33">
        <v>0</v>
      </c>
      <c r="AS33">
        <v>0</v>
      </c>
      <c r="AT33">
        <v>0</v>
      </c>
      <c r="AU33">
        <v>0</v>
      </c>
      <c r="AV33">
        <v>0</v>
      </c>
      <c r="AW33">
        <v>0</v>
      </c>
      <c r="AX33">
        <v>0</v>
      </c>
      <c r="AY33">
        <v>0</v>
      </c>
      <c r="AZ33">
        <v>0</v>
      </c>
      <c r="BA33">
        <v>0</v>
      </c>
      <c r="BB33">
        <v>0</v>
      </c>
      <c r="BC33">
        <v>0</v>
      </c>
      <c r="BD33">
        <v>0</v>
      </c>
      <c r="BE33">
        <v>0</v>
      </c>
      <c r="BF33">
        <v>0</v>
      </c>
      <c r="BG33">
        <v>0</v>
      </c>
      <c r="BH33">
        <v>1</v>
      </c>
      <c r="BI33">
        <v>1.8</v>
      </c>
      <c r="BJ33">
        <v>3.3</v>
      </c>
      <c r="BK33">
        <v>3.5</v>
      </c>
      <c r="BL33">
        <v>93.76</v>
      </c>
      <c r="BM33">
        <v>14.06</v>
      </c>
      <c r="BN33">
        <v>107.82</v>
      </c>
      <c r="BO33">
        <v>107.82</v>
      </c>
      <c r="BQ33" t="s">
        <v>272</v>
      </c>
      <c r="BR33" t="s">
        <v>273</v>
      </c>
      <c r="BS33" t="s">
        <v>123</v>
      </c>
      <c r="BY33">
        <v>16649.28</v>
      </c>
      <c r="BZ33" t="s">
        <v>100</v>
      </c>
      <c r="CC33" t="s">
        <v>167</v>
      </c>
      <c r="CD33">
        <v>1683</v>
      </c>
      <c r="CE33" t="s">
        <v>82</v>
      </c>
      <c r="CI33">
        <v>1</v>
      </c>
      <c r="CJ33" t="s">
        <v>123</v>
      </c>
      <c r="CK33">
        <v>21</v>
      </c>
      <c r="CL33" t="s">
        <v>79</v>
      </c>
    </row>
    <row r="34" spans="1:90" x14ac:dyDescent="0.25">
      <c r="A34" t="s">
        <v>211</v>
      </c>
      <c r="B34" t="s">
        <v>212</v>
      </c>
      <c r="C34" t="s">
        <v>72</v>
      </c>
      <c r="E34" t="str">
        <f>"009941483589"</f>
        <v>009941483589</v>
      </c>
      <c r="F34" s="2">
        <v>44433</v>
      </c>
      <c r="G34">
        <v>202202</v>
      </c>
      <c r="H34" t="s">
        <v>73</v>
      </c>
      <c r="I34" t="s">
        <v>74</v>
      </c>
      <c r="J34" t="s">
        <v>226</v>
      </c>
      <c r="K34" t="s">
        <v>75</v>
      </c>
      <c r="L34" t="s">
        <v>104</v>
      </c>
      <c r="M34" t="s">
        <v>104</v>
      </c>
      <c r="N34" t="s">
        <v>266</v>
      </c>
      <c r="O34" t="s">
        <v>130</v>
      </c>
      <c r="P34" t="str">
        <f>"470350 0408                   "</f>
        <v xml:space="preserve">470350 0408                   </v>
      </c>
      <c r="Q34">
        <v>0</v>
      </c>
      <c r="R34">
        <v>0</v>
      </c>
      <c r="S34">
        <v>0</v>
      </c>
      <c r="T34">
        <v>0</v>
      </c>
      <c r="U34">
        <v>0</v>
      </c>
      <c r="V34">
        <v>0</v>
      </c>
      <c r="W34">
        <v>0</v>
      </c>
      <c r="X34">
        <v>0</v>
      </c>
      <c r="Y34">
        <v>0</v>
      </c>
      <c r="Z34">
        <v>0</v>
      </c>
      <c r="AA34">
        <v>0</v>
      </c>
      <c r="AB34">
        <v>0</v>
      </c>
      <c r="AC34">
        <v>0</v>
      </c>
      <c r="AD34">
        <v>0</v>
      </c>
      <c r="AE34">
        <v>0</v>
      </c>
      <c r="AF34">
        <v>0</v>
      </c>
      <c r="AG34">
        <v>0</v>
      </c>
      <c r="AH34">
        <v>0</v>
      </c>
      <c r="AI34">
        <v>0</v>
      </c>
      <c r="AJ34">
        <v>0</v>
      </c>
      <c r="AK34">
        <v>28.58</v>
      </c>
      <c r="AL34">
        <v>0</v>
      </c>
      <c r="AM34">
        <v>0</v>
      </c>
      <c r="AN34">
        <v>0</v>
      </c>
      <c r="AO34">
        <v>0</v>
      </c>
      <c r="AP34">
        <v>0</v>
      </c>
      <c r="AQ34">
        <v>0</v>
      </c>
      <c r="AR34">
        <v>0</v>
      </c>
      <c r="AS34">
        <v>0</v>
      </c>
      <c r="AT34">
        <v>0</v>
      </c>
      <c r="AU34">
        <v>0</v>
      </c>
      <c r="AV34">
        <v>0</v>
      </c>
      <c r="AW34">
        <v>0</v>
      </c>
      <c r="AX34">
        <v>0</v>
      </c>
      <c r="AY34">
        <v>0</v>
      </c>
      <c r="AZ34">
        <v>0</v>
      </c>
      <c r="BA34">
        <v>0</v>
      </c>
      <c r="BB34">
        <v>0</v>
      </c>
      <c r="BC34">
        <v>0</v>
      </c>
      <c r="BD34">
        <v>0</v>
      </c>
      <c r="BE34">
        <v>0</v>
      </c>
      <c r="BF34">
        <v>0</v>
      </c>
      <c r="BG34">
        <v>0</v>
      </c>
      <c r="BH34">
        <v>1</v>
      </c>
      <c r="BI34">
        <v>11.2</v>
      </c>
      <c r="BJ34">
        <v>6.6</v>
      </c>
      <c r="BK34">
        <v>12</v>
      </c>
      <c r="BL34">
        <v>135.63999999999999</v>
      </c>
      <c r="BM34">
        <v>20.350000000000001</v>
      </c>
      <c r="BN34">
        <v>155.99</v>
      </c>
      <c r="BO34">
        <v>155.99</v>
      </c>
      <c r="BQ34" t="s">
        <v>267</v>
      </c>
      <c r="BR34" t="s">
        <v>229</v>
      </c>
      <c r="BS34" s="2">
        <v>44439</v>
      </c>
      <c r="BT34" s="3">
        <v>0.69513888888888886</v>
      </c>
      <c r="BU34" t="s">
        <v>170</v>
      </c>
      <c r="BV34" t="s">
        <v>79</v>
      </c>
      <c r="BY34">
        <v>32824.18</v>
      </c>
      <c r="CA34" t="s">
        <v>149</v>
      </c>
      <c r="CC34" t="s">
        <v>104</v>
      </c>
      <c r="CD34">
        <v>6836</v>
      </c>
      <c r="CE34" t="s">
        <v>82</v>
      </c>
      <c r="CI34">
        <v>3</v>
      </c>
      <c r="CJ34">
        <v>4</v>
      </c>
      <c r="CK34" t="s">
        <v>164</v>
      </c>
      <c r="CL34" t="s">
        <v>79</v>
      </c>
    </row>
    <row r="35" spans="1:90" x14ac:dyDescent="0.25">
      <c r="A35" t="s">
        <v>211</v>
      </c>
      <c r="B35" t="s">
        <v>212</v>
      </c>
      <c r="C35" t="s">
        <v>72</v>
      </c>
      <c r="E35" t="str">
        <f>"009941483583"</f>
        <v>009941483583</v>
      </c>
      <c r="F35" s="2">
        <v>44432</v>
      </c>
      <c r="G35">
        <v>202202</v>
      </c>
      <c r="H35" t="s">
        <v>73</v>
      </c>
      <c r="I35" t="s">
        <v>74</v>
      </c>
      <c r="J35" t="s">
        <v>226</v>
      </c>
      <c r="K35" t="s">
        <v>75</v>
      </c>
      <c r="L35" t="s">
        <v>104</v>
      </c>
      <c r="M35" t="s">
        <v>104</v>
      </c>
      <c r="N35" t="s">
        <v>266</v>
      </c>
      <c r="O35" t="s">
        <v>130</v>
      </c>
      <c r="P35" t="str">
        <f>"470206                        "</f>
        <v xml:space="preserve">470206                        </v>
      </c>
      <c r="Q35">
        <v>0</v>
      </c>
      <c r="R35">
        <v>0</v>
      </c>
      <c r="S35">
        <v>0</v>
      </c>
      <c r="T35">
        <v>0</v>
      </c>
      <c r="U35">
        <v>0</v>
      </c>
      <c r="V35">
        <v>0</v>
      </c>
      <c r="W35">
        <v>0</v>
      </c>
      <c r="X35">
        <v>0</v>
      </c>
      <c r="Y35">
        <v>0</v>
      </c>
      <c r="Z35">
        <v>0</v>
      </c>
      <c r="AA35">
        <v>0</v>
      </c>
      <c r="AB35">
        <v>0</v>
      </c>
      <c r="AC35">
        <v>0</v>
      </c>
      <c r="AD35">
        <v>0</v>
      </c>
      <c r="AE35">
        <v>0</v>
      </c>
      <c r="AF35">
        <v>0</v>
      </c>
      <c r="AG35">
        <v>0</v>
      </c>
      <c r="AH35">
        <v>0</v>
      </c>
      <c r="AI35">
        <v>0</v>
      </c>
      <c r="AJ35">
        <v>0</v>
      </c>
      <c r="AK35">
        <v>31.95</v>
      </c>
      <c r="AL35">
        <v>0</v>
      </c>
      <c r="AM35">
        <v>0</v>
      </c>
      <c r="AN35">
        <v>0</v>
      </c>
      <c r="AO35">
        <v>0</v>
      </c>
      <c r="AP35">
        <v>0</v>
      </c>
      <c r="AQ35">
        <v>0</v>
      </c>
      <c r="AR35">
        <v>0</v>
      </c>
      <c r="AS35">
        <v>0</v>
      </c>
      <c r="AT35">
        <v>0</v>
      </c>
      <c r="AU35">
        <v>0</v>
      </c>
      <c r="AV35">
        <v>0</v>
      </c>
      <c r="AW35">
        <v>0</v>
      </c>
      <c r="AX35">
        <v>0</v>
      </c>
      <c r="AY35">
        <v>0</v>
      </c>
      <c r="AZ35">
        <v>0</v>
      </c>
      <c r="BA35">
        <v>0</v>
      </c>
      <c r="BB35">
        <v>0</v>
      </c>
      <c r="BC35">
        <v>0</v>
      </c>
      <c r="BD35">
        <v>0</v>
      </c>
      <c r="BE35">
        <v>0</v>
      </c>
      <c r="BF35">
        <v>0</v>
      </c>
      <c r="BG35">
        <v>0</v>
      </c>
      <c r="BH35">
        <v>1</v>
      </c>
      <c r="BI35">
        <v>15.8</v>
      </c>
      <c r="BJ35">
        <v>16.7</v>
      </c>
      <c r="BK35">
        <v>17</v>
      </c>
      <c r="BL35">
        <v>151.05000000000001</v>
      </c>
      <c r="BM35">
        <v>22.66</v>
      </c>
      <c r="BN35">
        <v>173.71</v>
      </c>
      <c r="BO35">
        <v>173.71</v>
      </c>
      <c r="BQ35" t="s">
        <v>267</v>
      </c>
      <c r="BR35" t="s">
        <v>229</v>
      </c>
      <c r="BS35" s="2">
        <v>44439</v>
      </c>
      <c r="BT35" s="3">
        <v>0.6958333333333333</v>
      </c>
      <c r="BU35" t="s">
        <v>170</v>
      </c>
      <c r="BV35" t="s">
        <v>79</v>
      </c>
      <c r="BY35">
        <v>83307.600000000006</v>
      </c>
      <c r="CA35" t="s">
        <v>149</v>
      </c>
      <c r="CC35" t="s">
        <v>104</v>
      </c>
      <c r="CD35">
        <v>6836</v>
      </c>
      <c r="CE35" t="s">
        <v>82</v>
      </c>
      <c r="CI35">
        <v>3</v>
      </c>
      <c r="CJ35">
        <v>5</v>
      </c>
      <c r="CK35" t="s">
        <v>164</v>
      </c>
      <c r="CL35" t="s">
        <v>79</v>
      </c>
    </row>
    <row r="36" spans="1:90" x14ac:dyDescent="0.25">
      <c r="A36" t="s">
        <v>211</v>
      </c>
      <c r="B36" t="s">
        <v>212</v>
      </c>
      <c r="C36" t="s">
        <v>72</v>
      </c>
      <c r="E36" t="str">
        <f>"009940487717"</f>
        <v>009940487717</v>
      </c>
      <c r="F36" s="2">
        <v>44438</v>
      </c>
      <c r="G36">
        <v>202202</v>
      </c>
      <c r="H36" t="s">
        <v>121</v>
      </c>
      <c r="I36" t="s">
        <v>122</v>
      </c>
      <c r="J36" t="s">
        <v>369</v>
      </c>
      <c r="K36" t="s">
        <v>75</v>
      </c>
      <c r="L36" t="s">
        <v>92</v>
      </c>
      <c r="M36" t="s">
        <v>93</v>
      </c>
      <c r="N36" t="s">
        <v>374</v>
      </c>
      <c r="O36" t="s">
        <v>78</v>
      </c>
      <c r="P36" t="str">
        <f>"SHERWYN                       "</f>
        <v xml:space="preserve">SHERWYN                       </v>
      </c>
      <c r="Q36">
        <v>0</v>
      </c>
      <c r="R36">
        <v>0</v>
      </c>
      <c r="S36">
        <v>0</v>
      </c>
      <c r="T36">
        <v>0</v>
      </c>
      <c r="U36">
        <v>0</v>
      </c>
      <c r="V36">
        <v>0</v>
      </c>
      <c r="W36">
        <v>0</v>
      </c>
      <c r="X36">
        <v>0</v>
      </c>
      <c r="Y36">
        <v>0</v>
      </c>
      <c r="Z36">
        <v>0</v>
      </c>
      <c r="AA36">
        <v>0</v>
      </c>
      <c r="AB36">
        <v>0</v>
      </c>
      <c r="AC36">
        <v>0</v>
      </c>
      <c r="AD36">
        <v>0</v>
      </c>
      <c r="AE36">
        <v>0</v>
      </c>
      <c r="AF36">
        <v>0</v>
      </c>
      <c r="AG36">
        <v>0</v>
      </c>
      <c r="AH36">
        <v>0</v>
      </c>
      <c r="AI36">
        <v>0</v>
      </c>
      <c r="AJ36">
        <v>0</v>
      </c>
      <c r="AK36">
        <v>79.09</v>
      </c>
      <c r="AL36">
        <v>0</v>
      </c>
      <c r="AM36">
        <v>0</v>
      </c>
      <c r="AN36">
        <v>0</v>
      </c>
      <c r="AO36">
        <v>0</v>
      </c>
      <c r="AP36">
        <v>0</v>
      </c>
      <c r="AQ36">
        <v>0</v>
      </c>
      <c r="AR36">
        <v>0</v>
      </c>
      <c r="AS36">
        <v>0</v>
      </c>
      <c r="AT36">
        <v>0</v>
      </c>
      <c r="AU36">
        <v>0</v>
      </c>
      <c r="AV36">
        <v>0</v>
      </c>
      <c r="AW36">
        <v>0</v>
      </c>
      <c r="AX36">
        <v>0</v>
      </c>
      <c r="AY36">
        <v>0</v>
      </c>
      <c r="AZ36">
        <v>0</v>
      </c>
      <c r="BA36">
        <v>0</v>
      </c>
      <c r="BB36">
        <v>0</v>
      </c>
      <c r="BC36">
        <v>0</v>
      </c>
      <c r="BD36">
        <v>0</v>
      </c>
      <c r="BE36">
        <v>0</v>
      </c>
      <c r="BF36">
        <v>0</v>
      </c>
      <c r="BG36">
        <v>0</v>
      </c>
      <c r="BH36">
        <v>1</v>
      </c>
      <c r="BI36">
        <v>13.2</v>
      </c>
      <c r="BJ36">
        <v>7.2</v>
      </c>
      <c r="BK36">
        <v>13.5</v>
      </c>
      <c r="BL36">
        <v>361.54</v>
      </c>
      <c r="BM36">
        <v>54.23</v>
      </c>
      <c r="BN36">
        <v>415.77</v>
      </c>
      <c r="BO36">
        <v>415.77</v>
      </c>
      <c r="BQ36" t="s">
        <v>274</v>
      </c>
      <c r="BR36" t="s">
        <v>208</v>
      </c>
      <c r="BS36" s="2">
        <v>44439</v>
      </c>
      <c r="BT36" s="3">
        <v>0.39930555555555558</v>
      </c>
      <c r="BU36" t="s">
        <v>232</v>
      </c>
      <c r="BV36" t="s">
        <v>85</v>
      </c>
      <c r="BY36">
        <v>36000</v>
      </c>
      <c r="BZ36" t="s">
        <v>100</v>
      </c>
      <c r="CA36" t="s">
        <v>128</v>
      </c>
      <c r="CC36" t="s">
        <v>93</v>
      </c>
      <c r="CD36">
        <v>2000</v>
      </c>
      <c r="CE36" t="s">
        <v>82</v>
      </c>
      <c r="CF36" s="2">
        <v>44440</v>
      </c>
      <c r="CI36">
        <v>1</v>
      </c>
      <c r="CJ36">
        <v>1</v>
      </c>
      <c r="CK36">
        <v>21</v>
      </c>
      <c r="CL36" t="s">
        <v>79</v>
      </c>
    </row>
    <row r="37" spans="1:90" x14ac:dyDescent="0.25">
      <c r="A37" t="s">
        <v>211</v>
      </c>
      <c r="B37" t="s">
        <v>212</v>
      </c>
      <c r="C37" t="s">
        <v>72</v>
      </c>
      <c r="E37" t="str">
        <f>"009941827318"</f>
        <v>009941827318</v>
      </c>
      <c r="F37" s="2">
        <v>44433</v>
      </c>
      <c r="G37">
        <v>202202</v>
      </c>
      <c r="H37" t="s">
        <v>89</v>
      </c>
      <c r="I37" t="s">
        <v>90</v>
      </c>
      <c r="J37" t="s">
        <v>366</v>
      </c>
      <c r="K37" t="s">
        <v>75</v>
      </c>
      <c r="L37" t="s">
        <v>121</v>
      </c>
      <c r="M37" t="s">
        <v>122</v>
      </c>
      <c r="N37" t="s">
        <v>375</v>
      </c>
      <c r="O37" t="s">
        <v>130</v>
      </c>
      <c r="P37" t="str">
        <f>"NA                            "</f>
        <v xml:space="preserve">NA                            </v>
      </c>
      <c r="Q37">
        <v>0</v>
      </c>
      <c r="R37">
        <v>0</v>
      </c>
      <c r="S37">
        <v>0</v>
      </c>
      <c r="T37">
        <v>0</v>
      </c>
      <c r="U37">
        <v>0</v>
      </c>
      <c r="V37">
        <v>0</v>
      </c>
      <c r="W37">
        <v>0</v>
      </c>
      <c r="X37">
        <v>0</v>
      </c>
      <c r="Y37">
        <v>0</v>
      </c>
      <c r="Z37">
        <v>0</v>
      </c>
      <c r="AA37">
        <v>0</v>
      </c>
      <c r="AB37">
        <v>0</v>
      </c>
      <c r="AC37">
        <v>0</v>
      </c>
      <c r="AD37">
        <v>0</v>
      </c>
      <c r="AE37">
        <v>0</v>
      </c>
      <c r="AF37">
        <v>0</v>
      </c>
      <c r="AG37">
        <v>0</v>
      </c>
      <c r="AH37">
        <v>0</v>
      </c>
      <c r="AI37">
        <v>0</v>
      </c>
      <c r="AJ37">
        <v>0</v>
      </c>
      <c r="AK37">
        <v>51.74</v>
      </c>
      <c r="AL37">
        <v>0</v>
      </c>
      <c r="AM37">
        <v>0</v>
      </c>
      <c r="AN37">
        <v>0</v>
      </c>
      <c r="AO37">
        <v>0</v>
      </c>
      <c r="AP37">
        <v>0</v>
      </c>
      <c r="AQ37">
        <v>0</v>
      </c>
      <c r="AR37">
        <v>0</v>
      </c>
      <c r="AS37">
        <v>0</v>
      </c>
      <c r="AT37">
        <v>0</v>
      </c>
      <c r="AU37">
        <v>0</v>
      </c>
      <c r="AV37">
        <v>0</v>
      </c>
      <c r="AW37">
        <v>0</v>
      </c>
      <c r="AX37">
        <v>0</v>
      </c>
      <c r="AY37">
        <v>0</v>
      </c>
      <c r="AZ37">
        <v>0</v>
      </c>
      <c r="BA37">
        <v>0</v>
      </c>
      <c r="BB37">
        <v>0</v>
      </c>
      <c r="BC37">
        <v>0</v>
      </c>
      <c r="BD37">
        <v>0</v>
      </c>
      <c r="BE37">
        <v>0</v>
      </c>
      <c r="BF37">
        <v>0</v>
      </c>
      <c r="BG37">
        <v>0</v>
      </c>
      <c r="BH37">
        <v>2</v>
      </c>
      <c r="BI37">
        <v>37.9</v>
      </c>
      <c r="BJ37">
        <v>41.3</v>
      </c>
      <c r="BK37">
        <v>42</v>
      </c>
      <c r="BL37">
        <v>241.54</v>
      </c>
      <c r="BM37">
        <v>36.229999999999997</v>
      </c>
      <c r="BN37">
        <v>277.77</v>
      </c>
      <c r="BO37">
        <v>277.77</v>
      </c>
      <c r="BQ37" t="s">
        <v>275</v>
      </c>
      <c r="BR37" t="s">
        <v>224</v>
      </c>
      <c r="BS37" s="2">
        <v>44438</v>
      </c>
      <c r="BT37" s="3">
        <v>0.45833333333333331</v>
      </c>
      <c r="BU37" t="s">
        <v>276</v>
      </c>
      <c r="BV37" t="s">
        <v>79</v>
      </c>
      <c r="BW37" t="s">
        <v>97</v>
      </c>
      <c r="BX37" t="s">
        <v>88</v>
      </c>
      <c r="BY37">
        <v>206537.3</v>
      </c>
      <c r="CA37" t="s">
        <v>210</v>
      </c>
      <c r="CC37" t="s">
        <v>122</v>
      </c>
      <c r="CD37">
        <v>4300</v>
      </c>
      <c r="CE37" t="s">
        <v>82</v>
      </c>
      <c r="CF37" s="2">
        <v>44439</v>
      </c>
      <c r="CI37">
        <v>2</v>
      </c>
      <c r="CJ37">
        <v>3</v>
      </c>
      <c r="CK37" t="s">
        <v>131</v>
      </c>
      <c r="CL37" t="s">
        <v>79</v>
      </c>
    </row>
    <row r="38" spans="1:90" x14ac:dyDescent="0.25">
      <c r="A38" t="s">
        <v>211</v>
      </c>
      <c r="B38" t="s">
        <v>212</v>
      </c>
      <c r="C38" t="s">
        <v>72</v>
      </c>
      <c r="E38" t="str">
        <f>"009941827317"</f>
        <v>009941827317</v>
      </c>
      <c r="F38" s="2">
        <v>44433</v>
      </c>
      <c r="G38">
        <v>202202</v>
      </c>
      <c r="H38" t="s">
        <v>89</v>
      </c>
      <c r="I38" t="s">
        <v>90</v>
      </c>
      <c r="J38" t="s">
        <v>366</v>
      </c>
      <c r="K38" t="s">
        <v>75</v>
      </c>
      <c r="L38" t="s">
        <v>102</v>
      </c>
      <c r="M38" t="s">
        <v>103</v>
      </c>
      <c r="N38" t="s">
        <v>277</v>
      </c>
      <c r="O38" t="s">
        <v>130</v>
      </c>
      <c r="P38" t="str">
        <f>"NA                            "</f>
        <v xml:space="preserve">NA                            </v>
      </c>
      <c r="Q38">
        <v>0</v>
      </c>
      <c r="R38">
        <v>0</v>
      </c>
      <c r="S38">
        <v>0</v>
      </c>
      <c r="T38">
        <v>0</v>
      </c>
      <c r="U38">
        <v>0</v>
      </c>
      <c r="V38">
        <v>0</v>
      </c>
      <c r="W38">
        <v>0</v>
      </c>
      <c r="X38">
        <v>0</v>
      </c>
      <c r="Y38">
        <v>0</v>
      </c>
      <c r="Z38">
        <v>0</v>
      </c>
      <c r="AA38">
        <v>0</v>
      </c>
      <c r="AB38">
        <v>0</v>
      </c>
      <c r="AC38">
        <v>0</v>
      </c>
      <c r="AD38">
        <v>0</v>
      </c>
      <c r="AE38">
        <v>0</v>
      </c>
      <c r="AF38">
        <v>0</v>
      </c>
      <c r="AG38">
        <v>0</v>
      </c>
      <c r="AH38">
        <v>0</v>
      </c>
      <c r="AI38">
        <v>0</v>
      </c>
      <c r="AJ38">
        <v>0</v>
      </c>
      <c r="AK38">
        <v>58.94</v>
      </c>
      <c r="AL38">
        <v>0</v>
      </c>
      <c r="AM38">
        <v>0</v>
      </c>
      <c r="AN38">
        <v>0</v>
      </c>
      <c r="AO38">
        <v>0</v>
      </c>
      <c r="AP38">
        <v>0</v>
      </c>
      <c r="AQ38">
        <v>0</v>
      </c>
      <c r="AR38">
        <v>0</v>
      </c>
      <c r="AS38">
        <v>0</v>
      </c>
      <c r="AT38">
        <v>0</v>
      </c>
      <c r="AU38">
        <v>0</v>
      </c>
      <c r="AV38">
        <v>0</v>
      </c>
      <c r="AW38">
        <v>0</v>
      </c>
      <c r="AX38">
        <v>0</v>
      </c>
      <c r="AY38">
        <v>0</v>
      </c>
      <c r="AZ38">
        <v>0</v>
      </c>
      <c r="BA38">
        <v>0</v>
      </c>
      <c r="BB38">
        <v>0</v>
      </c>
      <c r="BC38">
        <v>0</v>
      </c>
      <c r="BD38">
        <v>0</v>
      </c>
      <c r="BE38">
        <v>0</v>
      </c>
      <c r="BF38">
        <v>0</v>
      </c>
      <c r="BG38">
        <v>0</v>
      </c>
      <c r="BH38">
        <v>2</v>
      </c>
      <c r="BI38">
        <v>41.5</v>
      </c>
      <c r="BJ38">
        <v>49</v>
      </c>
      <c r="BK38">
        <v>49</v>
      </c>
      <c r="BL38">
        <v>274.43</v>
      </c>
      <c r="BM38">
        <v>41.16</v>
      </c>
      <c r="BN38">
        <v>315.58999999999997</v>
      </c>
      <c r="BO38">
        <v>315.58999999999997</v>
      </c>
      <c r="BQ38" t="s">
        <v>278</v>
      </c>
      <c r="BR38" t="s">
        <v>224</v>
      </c>
      <c r="BS38" t="s">
        <v>123</v>
      </c>
      <c r="BW38" t="s">
        <v>147</v>
      </c>
      <c r="BX38" t="s">
        <v>106</v>
      </c>
      <c r="BY38">
        <v>244976.14</v>
      </c>
      <c r="CC38" t="s">
        <v>103</v>
      </c>
      <c r="CD38">
        <v>1406</v>
      </c>
      <c r="CE38" t="s">
        <v>82</v>
      </c>
      <c r="CI38">
        <v>2</v>
      </c>
      <c r="CJ38" t="s">
        <v>123</v>
      </c>
      <c r="CK38" t="s">
        <v>131</v>
      </c>
      <c r="CL38" t="s">
        <v>79</v>
      </c>
    </row>
    <row r="39" spans="1:90" x14ac:dyDescent="0.25">
      <c r="A39" t="s">
        <v>211</v>
      </c>
      <c r="B39" t="s">
        <v>212</v>
      </c>
      <c r="C39" t="s">
        <v>72</v>
      </c>
      <c r="E39" t="str">
        <f>"009941483577"</f>
        <v>009941483577</v>
      </c>
      <c r="F39" s="2">
        <v>44434</v>
      </c>
      <c r="G39">
        <v>202202</v>
      </c>
      <c r="H39" t="s">
        <v>73</v>
      </c>
      <c r="I39" t="s">
        <v>74</v>
      </c>
      <c r="J39" t="s">
        <v>226</v>
      </c>
      <c r="K39" t="s">
        <v>75</v>
      </c>
      <c r="L39" t="s">
        <v>153</v>
      </c>
      <c r="M39" t="s">
        <v>154</v>
      </c>
      <c r="N39" t="s">
        <v>227</v>
      </c>
      <c r="O39" t="s">
        <v>130</v>
      </c>
      <c r="P39" t="str">
        <f>"IBT46199 IBT46208             "</f>
        <v xml:space="preserve">IBT46199 IBT46208             </v>
      </c>
      <c r="Q39">
        <v>0</v>
      </c>
      <c r="R39">
        <v>0</v>
      </c>
      <c r="S39">
        <v>0</v>
      </c>
      <c r="T39">
        <v>0</v>
      </c>
      <c r="U39">
        <v>0</v>
      </c>
      <c r="V39">
        <v>0</v>
      </c>
      <c r="W39">
        <v>0</v>
      </c>
      <c r="X39">
        <v>0</v>
      </c>
      <c r="Y39">
        <v>0</v>
      </c>
      <c r="Z39">
        <v>0</v>
      </c>
      <c r="AA39">
        <v>0</v>
      </c>
      <c r="AB39">
        <v>0</v>
      </c>
      <c r="AC39">
        <v>0</v>
      </c>
      <c r="AD39">
        <v>0</v>
      </c>
      <c r="AE39">
        <v>0</v>
      </c>
      <c r="AF39">
        <v>0</v>
      </c>
      <c r="AG39">
        <v>0</v>
      </c>
      <c r="AH39">
        <v>0</v>
      </c>
      <c r="AI39">
        <v>0</v>
      </c>
      <c r="AJ39">
        <v>0</v>
      </c>
      <c r="AK39">
        <v>62.29</v>
      </c>
      <c r="AL39">
        <v>0</v>
      </c>
      <c r="AM39">
        <v>0</v>
      </c>
      <c r="AN39">
        <v>0</v>
      </c>
      <c r="AO39">
        <v>0</v>
      </c>
      <c r="AP39">
        <v>0</v>
      </c>
      <c r="AQ39">
        <v>0</v>
      </c>
      <c r="AR39">
        <v>0</v>
      </c>
      <c r="AS39">
        <v>0</v>
      </c>
      <c r="AT39">
        <v>0</v>
      </c>
      <c r="AU39">
        <v>0</v>
      </c>
      <c r="AV39">
        <v>0</v>
      </c>
      <c r="AW39">
        <v>0</v>
      </c>
      <c r="AX39">
        <v>0</v>
      </c>
      <c r="AY39">
        <v>0</v>
      </c>
      <c r="AZ39">
        <v>0</v>
      </c>
      <c r="BA39">
        <v>0</v>
      </c>
      <c r="BB39">
        <v>0</v>
      </c>
      <c r="BC39">
        <v>0</v>
      </c>
      <c r="BD39">
        <v>0</v>
      </c>
      <c r="BE39">
        <v>0</v>
      </c>
      <c r="BF39">
        <v>0</v>
      </c>
      <c r="BG39">
        <v>0</v>
      </c>
      <c r="BH39">
        <v>2</v>
      </c>
      <c r="BI39">
        <v>34.4</v>
      </c>
      <c r="BJ39">
        <v>26</v>
      </c>
      <c r="BK39">
        <v>35</v>
      </c>
      <c r="BL39">
        <v>289.75</v>
      </c>
      <c r="BM39">
        <v>43.46</v>
      </c>
      <c r="BN39">
        <v>333.21</v>
      </c>
      <c r="BO39">
        <v>333.21</v>
      </c>
      <c r="BQ39" t="s">
        <v>228</v>
      </c>
      <c r="BR39" t="s">
        <v>229</v>
      </c>
      <c r="BS39" s="2">
        <v>44438</v>
      </c>
      <c r="BT39" s="3">
        <v>0.70486111111111116</v>
      </c>
      <c r="BU39" t="s">
        <v>279</v>
      </c>
      <c r="BV39" t="s">
        <v>85</v>
      </c>
      <c r="BY39">
        <v>130100.8</v>
      </c>
      <c r="CC39" t="s">
        <v>154</v>
      </c>
      <c r="CD39">
        <v>6529</v>
      </c>
      <c r="CE39" t="s">
        <v>82</v>
      </c>
      <c r="CF39" s="2">
        <v>44438</v>
      </c>
      <c r="CI39">
        <v>0</v>
      </c>
      <c r="CJ39">
        <v>0</v>
      </c>
      <c r="CK39" t="s">
        <v>164</v>
      </c>
      <c r="CL39" t="s">
        <v>79</v>
      </c>
    </row>
    <row r="40" spans="1:90" x14ac:dyDescent="0.25">
      <c r="A40" t="s">
        <v>211</v>
      </c>
      <c r="B40" t="s">
        <v>212</v>
      </c>
      <c r="C40" t="s">
        <v>72</v>
      </c>
      <c r="E40" t="str">
        <f>"009941139894"</f>
        <v>009941139894</v>
      </c>
      <c r="F40" s="2">
        <v>44434</v>
      </c>
      <c r="G40">
        <v>202202</v>
      </c>
      <c r="H40" t="s">
        <v>166</v>
      </c>
      <c r="I40" t="s">
        <v>167</v>
      </c>
      <c r="J40" t="s">
        <v>367</v>
      </c>
      <c r="K40" t="s">
        <v>75</v>
      </c>
      <c r="L40" t="s">
        <v>89</v>
      </c>
      <c r="M40" t="s">
        <v>90</v>
      </c>
      <c r="N40" t="s">
        <v>376</v>
      </c>
      <c r="O40" t="s">
        <v>78</v>
      </c>
      <c r="P40" t="str">
        <f>"NA                            "</f>
        <v xml:space="preserve">NA                            </v>
      </c>
      <c r="Q40">
        <v>0</v>
      </c>
      <c r="R40">
        <v>0</v>
      </c>
      <c r="S40">
        <v>0</v>
      </c>
      <c r="T40">
        <v>0</v>
      </c>
      <c r="U40">
        <v>0</v>
      </c>
      <c r="V40">
        <v>0</v>
      </c>
      <c r="W40">
        <v>0</v>
      </c>
      <c r="X40">
        <v>0</v>
      </c>
      <c r="Y40">
        <v>0</v>
      </c>
      <c r="Z40">
        <v>0</v>
      </c>
      <c r="AA40">
        <v>0</v>
      </c>
      <c r="AB40">
        <v>0</v>
      </c>
      <c r="AC40">
        <v>0</v>
      </c>
      <c r="AD40">
        <v>0</v>
      </c>
      <c r="AE40">
        <v>0</v>
      </c>
      <c r="AF40">
        <v>0</v>
      </c>
      <c r="AG40">
        <v>0</v>
      </c>
      <c r="AH40">
        <v>0</v>
      </c>
      <c r="AI40">
        <v>0</v>
      </c>
      <c r="AJ40">
        <v>0</v>
      </c>
      <c r="AK40">
        <v>205.02</v>
      </c>
      <c r="AL40">
        <v>0</v>
      </c>
      <c r="AM40">
        <v>0</v>
      </c>
      <c r="AN40">
        <v>0</v>
      </c>
      <c r="AO40">
        <v>0</v>
      </c>
      <c r="AP40">
        <v>0</v>
      </c>
      <c r="AQ40">
        <v>0</v>
      </c>
      <c r="AR40">
        <v>0</v>
      </c>
      <c r="AS40">
        <v>0</v>
      </c>
      <c r="AT40">
        <v>0</v>
      </c>
      <c r="AU40">
        <v>0</v>
      </c>
      <c r="AV40">
        <v>0</v>
      </c>
      <c r="AW40">
        <v>0</v>
      </c>
      <c r="AX40">
        <v>0</v>
      </c>
      <c r="AY40">
        <v>0</v>
      </c>
      <c r="AZ40">
        <v>0</v>
      </c>
      <c r="BA40">
        <v>0</v>
      </c>
      <c r="BB40">
        <v>0</v>
      </c>
      <c r="BC40">
        <v>0</v>
      </c>
      <c r="BD40">
        <v>0</v>
      </c>
      <c r="BE40">
        <v>0</v>
      </c>
      <c r="BF40">
        <v>0</v>
      </c>
      <c r="BG40">
        <v>0</v>
      </c>
      <c r="BH40">
        <v>4</v>
      </c>
      <c r="BI40">
        <v>34.9</v>
      </c>
      <c r="BJ40">
        <v>20.3</v>
      </c>
      <c r="BK40">
        <v>35</v>
      </c>
      <c r="BL40">
        <v>937.25</v>
      </c>
      <c r="BM40">
        <v>140.59</v>
      </c>
      <c r="BN40">
        <v>1077.8399999999999</v>
      </c>
      <c r="BO40">
        <v>1077.8399999999999</v>
      </c>
      <c r="BQ40" t="s">
        <v>280</v>
      </c>
      <c r="BR40" t="s">
        <v>281</v>
      </c>
      <c r="BS40" s="2">
        <v>44435</v>
      </c>
      <c r="BT40" s="3">
        <v>0.43055555555555558</v>
      </c>
      <c r="BU40" t="s">
        <v>151</v>
      </c>
      <c r="BV40" t="s">
        <v>85</v>
      </c>
      <c r="BY40">
        <v>101525.64</v>
      </c>
      <c r="BZ40" t="s">
        <v>100</v>
      </c>
      <c r="CC40" t="s">
        <v>90</v>
      </c>
      <c r="CD40">
        <v>7800</v>
      </c>
      <c r="CE40" t="s">
        <v>82</v>
      </c>
      <c r="CF40" s="2">
        <v>44438</v>
      </c>
      <c r="CI40">
        <v>1</v>
      </c>
      <c r="CJ40">
        <v>1</v>
      </c>
      <c r="CK40">
        <v>21</v>
      </c>
      <c r="CL40" t="s">
        <v>79</v>
      </c>
    </row>
    <row r="41" spans="1:90" x14ac:dyDescent="0.25">
      <c r="A41" t="s">
        <v>211</v>
      </c>
      <c r="B41" t="s">
        <v>212</v>
      </c>
      <c r="C41" t="s">
        <v>72</v>
      </c>
      <c r="E41" t="str">
        <f>"009940718566"</f>
        <v>009940718566</v>
      </c>
      <c r="F41" s="2">
        <v>44434</v>
      </c>
      <c r="G41">
        <v>202202</v>
      </c>
      <c r="H41" t="s">
        <v>86</v>
      </c>
      <c r="I41" t="s">
        <v>87</v>
      </c>
      <c r="J41" t="s">
        <v>213</v>
      </c>
      <c r="K41" t="s">
        <v>75</v>
      </c>
      <c r="L41" t="s">
        <v>159</v>
      </c>
      <c r="M41" t="s">
        <v>160</v>
      </c>
      <c r="N41" t="s">
        <v>282</v>
      </c>
      <c r="O41" t="s">
        <v>78</v>
      </c>
      <c r="P41" t="str">
        <f>"119 422 70FM                  "</f>
        <v xml:space="preserve">119 422 70FM                  </v>
      </c>
      <c r="Q41">
        <v>0</v>
      </c>
      <c r="R41">
        <v>0</v>
      </c>
      <c r="S41">
        <v>0</v>
      </c>
      <c r="T41">
        <v>0</v>
      </c>
      <c r="U41">
        <v>0</v>
      </c>
      <c r="V41">
        <v>0</v>
      </c>
      <c r="W41">
        <v>0</v>
      </c>
      <c r="X41">
        <v>0</v>
      </c>
      <c r="Y41">
        <v>0</v>
      </c>
      <c r="Z41">
        <v>0</v>
      </c>
      <c r="AA41">
        <v>0</v>
      </c>
      <c r="AB41">
        <v>0</v>
      </c>
      <c r="AC41">
        <v>0</v>
      </c>
      <c r="AD41">
        <v>0</v>
      </c>
      <c r="AE41">
        <v>0</v>
      </c>
      <c r="AF41">
        <v>0</v>
      </c>
      <c r="AG41">
        <v>0</v>
      </c>
      <c r="AH41">
        <v>0</v>
      </c>
      <c r="AI41">
        <v>0</v>
      </c>
      <c r="AJ41">
        <v>0</v>
      </c>
      <c r="AK41">
        <v>11.72</v>
      </c>
      <c r="AL41">
        <v>0</v>
      </c>
      <c r="AM41">
        <v>0</v>
      </c>
      <c r="AN41">
        <v>0</v>
      </c>
      <c r="AO41">
        <v>0</v>
      </c>
      <c r="AP41">
        <v>0</v>
      </c>
      <c r="AQ41">
        <v>0</v>
      </c>
      <c r="AR41">
        <v>0</v>
      </c>
      <c r="AS41">
        <v>0</v>
      </c>
      <c r="AT41">
        <v>0</v>
      </c>
      <c r="AU41">
        <v>0</v>
      </c>
      <c r="AV41">
        <v>0</v>
      </c>
      <c r="AW41">
        <v>0</v>
      </c>
      <c r="AX41">
        <v>0</v>
      </c>
      <c r="AY41">
        <v>0</v>
      </c>
      <c r="AZ41">
        <v>0</v>
      </c>
      <c r="BA41">
        <v>0</v>
      </c>
      <c r="BB41">
        <v>0</v>
      </c>
      <c r="BC41">
        <v>0</v>
      </c>
      <c r="BD41">
        <v>0</v>
      </c>
      <c r="BE41">
        <v>0</v>
      </c>
      <c r="BF41">
        <v>0</v>
      </c>
      <c r="BG41">
        <v>0</v>
      </c>
      <c r="BH41">
        <v>1</v>
      </c>
      <c r="BI41">
        <v>1</v>
      </c>
      <c r="BJ41">
        <v>0.2</v>
      </c>
      <c r="BK41">
        <v>1</v>
      </c>
      <c r="BL41">
        <v>53.59</v>
      </c>
      <c r="BM41">
        <v>8.0399999999999991</v>
      </c>
      <c r="BN41">
        <v>61.63</v>
      </c>
      <c r="BO41">
        <v>61.63</v>
      </c>
      <c r="BQ41" t="s">
        <v>283</v>
      </c>
      <c r="BR41" t="s">
        <v>284</v>
      </c>
      <c r="BS41" s="2">
        <v>44435</v>
      </c>
      <c r="BT41" s="3">
        <v>0.39166666666666666</v>
      </c>
      <c r="BU41" t="s">
        <v>178</v>
      </c>
      <c r="BV41" t="s">
        <v>85</v>
      </c>
      <c r="BY41">
        <v>1200</v>
      </c>
      <c r="BZ41" t="s">
        <v>100</v>
      </c>
      <c r="CA41" t="s">
        <v>139</v>
      </c>
      <c r="CC41" t="s">
        <v>160</v>
      </c>
      <c r="CD41">
        <v>46</v>
      </c>
      <c r="CE41" t="s">
        <v>82</v>
      </c>
      <c r="CF41" s="2">
        <v>44435</v>
      </c>
      <c r="CI41">
        <v>1</v>
      </c>
      <c r="CJ41">
        <v>1</v>
      </c>
      <c r="CK41">
        <v>21</v>
      </c>
      <c r="CL41" t="s">
        <v>79</v>
      </c>
    </row>
    <row r="42" spans="1:90" x14ac:dyDescent="0.25">
      <c r="A42" t="s">
        <v>211</v>
      </c>
      <c r="B42" t="s">
        <v>212</v>
      </c>
      <c r="C42" t="s">
        <v>72</v>
      </c>
      <c r="E42" t="str">
        <f>"009941853407"</f>
        <v>009941853407</v>
      </c>
      <c r="F42" s="2">
        <v>44431</v>
      </c>
      <c r="G42">
        <v>202202</v>
      </c>
      <c r="H42" t="s">
        <v>92</v>
      </c>
      <c r="I42" t="s">
        <v>93</v>
      </c>
      <c r="J42" t="s">
        <v>285</v>
      </c>
      <c r="K42" t="s">
        <v>75</v>
      </c>
      <c r="L42" t="s">
        <v>286</v>
      </c>
      <c r="M42" t="s">
        <v>287</v>
      </c>
      <c r="N42" t="s">
        <v>288</v>
      </c>
      <c r="O42" t="s">
        <v>78</v>
      </c>
      <c r="P42" t="str">
        <f>"11005506HR 460040             "</f>
        <v xml:space="preserve">11005506HR 460040             </v>
      </c>
      <c r="Q42">
        <v>0</v>
      </c>
      <c r="R42">
        <v>0</v>
      </c>
      <c r="S42">
        <v>0</v>
      </c>
      <c r="T42">
        <v>0</v>
      </c>
      <c r="U42">
        <v>0</v>
      </c>
      <c r="V42">
        <v>0</v>
      </c>
      <c r="W42">
        <v>0</v>
      </c>
      <c r="X42">
        <v>0</v>
      </c>
      <c r="Y42">
        <v>0</v>
      </c>
      <c r="Z42">
        <v>0</v>
      </c>
      <c r="AA42">
        <v>0</v>
      </c>
      <c r="AB42">
        <v>0</v>
      </c>
      <c r="AC42">
        <v>0</v>
      </c>
      <c r="AD42">
        <v>0</v>
      </c>
      <c r="AE42">
        <v>0</v>
      </c>
      <c r="AF42">
        <v>0</v>
      </c>
      <c r="AG42">
        <v>0</v>
      </c>
      <c r="AH42">
        <v>0</v>
      </c>
      <c r="AI42">
        <v>0</v>
      </c>
      <c r="AJ42">
        <v>0</v>
      </c>
      <c r="AK42">
        <v>27.84</v>
      </c>
      <c r="AL42">
        <v>0</v>
      </c>
      <c r="AM42">
        <v>0</v>
      </c>
      <c r="AN42">
        <v>0</v>
      </c>
      <c r="AO42">
        <v>0</v>
      </c>
      <c r="AP42">
        <v>0</v>
      </c>
      <c r="AQ42">
        <v>0</v>
      </c>
      <c r="AR42">
        <v>0</v>
      </c>
      <c r="AS42">
        <v>0</v>
      </c>
      <c r="AT42">
        <v>0</v>
      </c>
      <c r="AU42">
        <v>0</v>
      </c>
      <c r="AV42">
        <v>0</v>
      </c>
      <c r="AW42">
        <v>0</v>
      </c>
      <c r="AX42">
        <v>0</v>
      </c>
      <c r="AY42">
        <v>0</v>
      </c>
      <c r="AZ42">
        <v>0</v>
      </c>
      <c r="BA42">
        <v>0</v>
      </c>
      <c r="BB42">
        <v>0</v>
      </c>
      <c r="BC42">
        <v>0</v>
      </c>
      <c r="BD42">
        <v>0</v>
      </c>
      <c r="BE42">
        <v>0</v>
      </c>
      <c r="BF42">
        <v>0</v>
      </c>
      <c r="BG42">
        <v>0</v>
      </c>
      <c r="BH42">
        <v>1</v>
      </c>
      <c r="BI42">
        <v>0.8</v>
      </c>
      <c r="BJ42">
        <v>2.2999999999999998</v>
      </c>
      <c r="BK42">
        <v>2.5</v>
      </c>
      <c r="BL42">
        <v>127.28</v>
      </c>
      <c r="BM42">
        <v>19.09</v>
      </c>
      <c r="BN42">
        <v>146.37</v>
      </c>
      <c r="BO42">
        <v>146.37</v>
      </c>
      <c r="BQ42" t="s">
        <v>289</v>
      </c>
      <c r="BR42" t="s">
        <v>165</v>
      </c>
      <c r="BS42" s="2">
        <v>44432</v>
      </c>
      <c r="BT42" s="3">
        <v>0.67708333333333337</v>
      </c>
      <c r="BU42" t="s">
        <v>290</v>
      </c>
      <c r="BV42" t="s">
        <v>85</v>
      </c>
      <c r="BY42">
        <v>11725.31</v>
      </c>
      <c r="BZ42" t="s">
        <v>100</v>
      </c>
      <c r="CA42" t="s">
        <v>200</v>
      </c>
      <c r="CC42" t="s">
        <v>287</v>
      </c>
      <c r="CD42">
        <v>7220</v>
      </c>
      <c r="CE42" t="s">
        <v>82</v>
      </c>
      <c r="CF42" s="2">
        <v>44434</v>
      </c>
      <c r="CI42">
        <v>3</v>
      </c>
      <c r="CJ42">
        <v>1</v>
      </c>
      <c r="CK42">
        <v>23</v>
      </c>
      <c r="CL42" t="s">
        <v>79</v>
      </c>
    </row>
    <row r="43" spans="1:90" x14ac:dyDescent="0.25">
      <c r="A43" t="s">
        <v>211</v>
      </c>
      <c r="B43" t="s">
        <v>212</v>
      </c>
      <c r="C43" t="s">
        <v>72</v>
      </c>
      <c r="E43" t="str">
        <f>"009940641926"</f>
        <v>009940641926</v>
      </c>
      <c r="F43" s="2">
        <v>44410</v>
      </c>
      <c r="G43">
        <v>202202</v>
      </c>
      <c r="H43" t="s">
        <v>89</v>
      </c>
      <c r="I43" t="s">
        <v>90</v>
      </c>
      <c r="J43" t="s">
        <v>213</v>
      </c>
      <c r="K43" t="s">
        <v>75</v>
      </c>
      <c r="L43" t="s">
        <v>94</v>
      </c>
      <c r="M43" t="s">
        <v>95</v>
      </c>
      <c r="N43" t="s">
        <v>213</v>
      </c>
      <c r="O43" t="s">
        <v>78</v>
      </c>
      <c r="P43" t="str">
        <f>"11912270FM                    "</f>
        <v xml:space="preserve">11912270FM                    </v>
      </c>
      <c r="Q43">
        <v>0</v>
      </c>
      <c r="R43">
        <v>0</v>
      </c>
      <c r="S43">
        <v>0</v>
      </c>
      <c r="T43">
        <v>0</v>
      </c>
      <c r="U43">
        <v>0</v>
      </c>
      <c r="V43">
        <v>0</v>
      </c>
      <c r="W43">
        <v>0</v>
      </c>
      <c r="X43">
        <v>0</v>
      </c>
      <c r="Y43">
        <v>0</v>
      </c>
      <c r="Z43">
        <v>0</v>
      </c>
      <c r="AA43">
        <v>0</v>
      </c>
      <c r="AB43">
        <v>0</v>
      </c>
      <c r="AC43">
        <v>0</v>
      </c>
      <c r="AD43">
        <v>0</v>
      </c>
      <c r="AE43">
        <v>0</v>
      </c>
      <c r="AF43">
        <v>0</v>
      </c>
      <c r="AG43">
        <v>0</v>
      </c>
      <c r="AH43">
        <v>0</v>
      </c>
      <c r="AI43">
        <v>0</v>
      </c>
      <c r="AJ43">
        <v>0</v>
      </c>
      <c r="AK43">
        <v>10.26</v>
      </c>
      <c r="AL43">
        <v>0</v>
      </c>
      <c r="AM43">
        <v>0</v>
      </c>
      <c r="AN43">
        <v>0</v>
      </c>
      <c r="AO43">
        <v>0</v>
      </c>
      <c r="AP43">
        <v>0</v>
      </c>
      <c r="AQ43">
        <v>0</v>
      </c>
      <c r="AR43">
        <v>0</v>
      </c>
      <c r="AS43">
        <v>0</v>
      </c>
      <c r="AT43">
        <v>0</v>
      </c>
      <c r="AU43">
        <v>0</v>
      </c>
      <c r="AV43">
        <v>0</v>
      </c>
      <c r="AW43">
        <v>0</v>
      </c>
      <c r="AX43">
        <v>0</v>
      </c>
      <c r="AY43">
        <v>0</v>
      </c>
      <c r="AZ43">
        <v>0</v>
      </c>
      <c r="BA43">
        <v>0</v>
      </c>
      <c r="BB43">
        <v>0</v>
      </c>
      <c r="BC43">
        <v>0</v>
      </c>
      <c r="BD43">
        <v>0</v>
      </c>
      <c r="BE43">
        <v>0</v>
      </c>
      <c r="BF43">
        <v>0</v>
      </c>
      <c r="BG43">
        <v>0</v>
      </c>
      <c r="BH43">
        <v>1</v>
      </c>
      <c r="BI43">
        <v>0.3</v>
      </c>
      <c r="BJ43">
        <v>1.9</v>
      </c>
      <c r="BK43">
        <v>2</v>
      </c>
      <c r="BL43">
        <v>52.13</v>
      </c>
      <c r="BM43">
        <v>7.82</v>
      </c>
      <c r="BN43">
        <v>59.95</v>
      </c>
      <c r="BO43">
        <v>59.95</v>
      </c>
      <c r="BQ43" t="s">
        <v>291</v>
      </c>
      <c r="BR43" t="s">
        <v>292</v>
      </c>
      <c r="BS43" s="2">
        <v>44411</v>
      </c>
      <c r="BT43" s="3">
        <v>0.33194444444444443</v>
      </c>
      <c r="BU43" t="s">
        <v>293</v>
      </c>
      <c r="BV43" t="s">
        <v>85</v>
      </c>
      <c r="BY43">
        <v>9486.75</v>
      </c>
      <c r="BZ43" t="s">
        <v>100</v>
      </c>
      <c r="CA43" t="s">
        <v>96</v>
      </c>
      <c r="CC43" t="s">
        <v>95</v>
      </c>
      <c r="CD43">
        <v>6045</v>
      </c>
      <c r="CE43" t="s">
        <v>82</v>
      </c>
      <c r="CF43" s="2">
        <v>44413</v>
      </c>
      <c r="CI43">
        <v>1</v>
      </c>
      <c r="CJ43">
        <v>1</v>
      </c>
      <c r="CK43">
        <v>21</v>
      </c>
      <c r="CL43" t="s">
        <v>79</v>
      </c>
    </row>
    <row r="44" spans="1:90" x14ac:dyDescent="0.25">
      <c r="A44" t="s">
        <v>211</v>
      </c>
      <c r="B44" t="s">
        <v>212</v>
      </c>
      <c r="C44" t="s">
        <v>72</v>
      </c>
      <c r="E44" t="str">
        <f>"009939458879"</f>
        <v>009939458879</v>
      </c>
      <c r="F44" s="2">
        <v>44411</v>
      </c>
      <c r="G44">
        <v>202202</v>
      </c>
      <c r="H44" t="s">
        <v>94</v>
      </c>
      <c r="I44" t="s">
        <v>95</v>
      </c>
      <c r="J44" t="s">
        <v>213</v>
      </c>
      <c r="K44" t="s">
        <v>75</v>
      </c>
      <c r="L44" t="s">
        <v>83</v>
      </c>
      <c r="M44" t="s">
        <v>84</v>
      </c>
      <c r="N44" t="s">
        <v>251</v>
      </c>
      <c r="O44" t="s">
        <v>78</v>
      </c>
      <c r="P44" t="str">
        <f>"11912270 FM                   "</f>
        <v xml:space="preserve">11912270 FM                   </v>
      </c>
      <c r="Q44">
        <v>0</v>
      </c>
      <c r="R44">
        <v>0</v>
      </c>
      <c r="S44">
        <v>0</v>
      </c>
      <c r="T44">
        <v>0</v>
      </c>
      <c r="U44">
        <v>0</v>
      </c>
      <c r="V44">
        <v>0</v>
      </c>
      <c r="W44">
        <v>0</v>
      </c>
      <c r="X44">
        <v>0</v>
      </c>
      <c r="Y44">
        <v>0</v>
      </c>
      <c r="Z44">
        <v>0</v>
      </c>
      <c r="AA44">
        <v>0</v>
      </c>
      <c r="AB44">
        <v>0</v>
      </c>
      <c r="AC44">
        <v>0</v>
      </c>
      <c r="AD44">
        <v>0</v>
      </c>
      <c r="AE44">
        <v>0</v>
      </c>
      <c r="AF44">
        <v>0</v>
      </c>
      <c r="AG44">
        <v>0</v>
      </c>
      <c r="AH44">
        <v>0</v>
      </c>
      <c r="AI44">
        <v>0</v>
      </c>
      <c r="AJ44">
        <v>0</v>
      </c>
      <c r="AK44">
        <v>10.26</v>
      </c>
      <c r="AL44">
        <v>0</v>
      </c>
      <c r="AM44">
        <v>0</v>
      </c>
      <c r="AN44">
        <v>0</v>
      </c>
      <c r="AO44">
        <v>0</v>
      </c>
      <c r="AP44">
        <v>0</v>
      </c>
      <c r="AQ44">
        <v>0</v>
      </c>
      <c r="AR44">
        <v>0</v>
      </c>
      <c r="AS44">
        <v>0</v>
      </c>
      <c r="AT44">
        <v>0</v>
      </c>
      <c r="AU44">
        <v>0</v>
      </c>
      <c r="AV44">
        <v>0</v>
      </c>
      <c r="AW44">
        <v>0</v>
      </c>
      <c r="AX44">
        <v>0</v>
      </c>
      <c r="AY44">
        <v>0</v>
      </c>
      <c r="AZ44">
        <v>0</v>
      </c>
      <c r="BA44">
        <v>0</v>
      </c>
      <c r="BB44">
        <v>0</v>
      </c>
      <c r="BC44">
        <v>0</v>
      </c>
      <c r="BD44">
        <v>0</v>
      </c>
      <c r="BE44">
        <v>0</v>
      </c>
      <c r="BF44">
        <v>0</v>
      </c>
      <c r="BG44">
        <v>0</v>
      </c>
      <c r="BH44">
        <v>1</v>
      </c>
      <c r="BI44">
        <v>1</v>
      </c>
      <c r="BJ44">
        <v>0.2</v>
      </c>
      <c r="BK44">
        <v>1</v>
      </c>
      <c r="BL44">
        <v>52.13</v>
      </c>
      <c r="BM44">
        <v>7.82</v>
      </c>
      <c r="BN44">
        <v>59.95</v>
      </c>
      <c r="BO44">
        <v>59.95</v>
      </c>
      <c r="BQ44" t="s">
        <v>252</v>
      </c>
      <c r="BR44" t="s">
        <v>294</v>
      </c>
      <c r="BS44" s="2">
        <v>44412</v>
      </c>
      <c r="BT44" s="3">
        <v>0.40208333333333335</v>
      </c>
      <c r="BU44" t="s">
        <v>243</v>
      </c>
      <c r="BV44" t="s">
        <v>85</v>
      </c>
      <c r="BY44">
        <v>1200</v>
      </c>
      <c r="BZ44" t="s">
        <v>100</v>
      </c>
      <c r="CA44" t="s">
        <v>139</v>
      </c>
      <c r="CC44" t="s">
        <v>84</v>
      </c>
      <c r="CD44">
        <v>140</v>
      </c>
      <c r="CE44" t="s">
        <v>82</v>
      </c>
      <c r="CF44" s="2">
        <v>44412</v>
      </c>
      <c r="CI44">
        <v>1</v>
      </c>
      <c r="CJ44">
        <v>1</v>
      </c>
      <c r="CK44">
        <v>21</v>
      </c>
      <c r="CL44" t="s">
        <v>79</v>
      </c>
    </row>
    <row r="45" spans="1:90" x14ac:dyDescent="0.25">
      <c r="A45" t="s">
        <v>211</v>
      </c>
      <c r="B45" t="s">
        <v>212</v>
      </c>
      <c r="C45" t="s">
        <v>72</v>
      </c>
      <c r="E45" t="str">
        <f>"009941438848"</f>
        <v>009941438848</v>
      </c>
      <c r="F45" s="2">
        <v>44410</v>
      </c>
      <c r="G45">
        <v>202202</v>
      </c>
      <c r="H45" t="s">
        <v>76</v>
      </c>
      <c r="I45" t="s">
        <v>77</v>
      </c>
      <c r="J45" t="s">
        <v>213</v>
      </c>
      <c r="K45" t="s">
        <v>75</v>
      </c>
      <c r="L45" t="s">
        <v>94</v>
      </c>
      <c r="M45" t="s">
        <v>95</v>
      </c>
      <c r="N45" t="s">
        <v>370</v>
      </c>
      <c r="O45" t="s">
        <v>78</v>
      </c>
      <c r="P45" t="str">
        <f>"                              "</f>
        <v xml:space="preserve">                              </v>
      </c>
      <c r="Q45">
        <v>0</v>
      </c>
      <c r="R45">
        <v>0</v>
      </c>
      <c r="S45">
        <v>0</v>
      </c>
      <c r="T45">
        <v>0</v>
      </c>
      <c r="U45">
        <v>0</v>
      </c>
      <c r="V45">
        <v>0</v>
      </c>
      <c r="W45">
        <v>0</v>
      </c>
      <c r="X45">
        <v>0</v>
      </c>
      <c r="Y45">
        <v>0</v>
      </c>
      <c r="Z45">
        <v>0</v>
      </c>
      <c r="AA45">
        <v>0</v>
      </c>
      <c r="AB45">
        <v>0</v>
      </c>
      <c r="AC45">
        <v>0</v>
      </c>
      <c r="AD45">
        <v>0</v>
      </c>
      <c r="AE45">
        <v>0</v>
      </c>
      <c r="AF45">
        <v>0</v>
      </c>
      <c r="AG45">
        <v>0</v>
      </c>
      <c r="AH45">
        <v>0</v>
      </c>
      <c r="AI45">
        <v>0</v>
      </c>
      <c r="AJ45">
        <v>0</v>
      </c>
      <c r="AK45">
        <v>12.82</v>
      </c>
      <c r="AL45">
        <v>0</v>
      </c>
      <c r="AM45">
        <v>0</v>
      </c>
      <c r="AN45">
        <v>0</v>
      </c>
      <c r="AO45">
        <v>0</v>
      </c>
      <c r="AP45">
        <v>0</v>
      </c>
      <c r="AQ45">
        <v>0</v>
      </c>
      <c r="AR45">
        <v>0</v>
      </c>
      <c r="AS45">
        <v>0</v>
      </c>
      <c r="AT45">
        <v>0</v>
      </c>
      <c r="AU45">
        <v>0</v>
      </c>
      <c r="AV45">
        <v>0</v>
      </c>
      <c r="AW45">
        <v>0</v>
      </c>
      <c r="AX45">
        <v>0</v>
      </c>
      <c r="AY45">
        <v>0</v>
      </c>
      <c r="AZ45">
        <v>0</v>
      </c>
      <c r="BA45">
        <v>0</v>
      </c>
      <c r="BB45">
        <v>0</v>
      </c>
      <c r="BC45">
        <v>0</v>
      </c>
      <c r="BD45">
        <v>0</v>
      </c>
      <c r="BE45">
        <v>0</v>
      </c>
      <c r="BF45">
        <v>0</v>
      </c>
      <c r="BG45">
        <v>0</v>
      </c>
      <c r="BH45">
        <v>1</v>
      </c>
      <c r="BI45">
        <v>1</v>
      </c>
      <c r="BJ45">
        <v>2.1</v>
      </c>
      <c r="BK45">
        <v>2.5</v>
      </c>
      <c r="BL45">
        <v>65.150000000000006</v>
      </c>
      <c r="BM45">
        <v>9.77</v>
      </c>
      <c r="BN45">
        <v>74.92</v>
      </c>
      <c r="BO45">
        <v>74.92</v>
      </c>
      <c r="BQ45" t="s">
        <v>119</v>
      </c>
      <c r="BR45" t="s">
        <v>245</v>
      </c>
      <c r="BS45" s="2">
        <v>44411</v>
      </c>
      <c r="BT45" s="3">
        <v>0.33194444444444443</v>
      </c>
      <c r="BU45" t="s">
        <v>293</v>
      </c>
      <c r="BV45" t="s">
        <v>85</v>
      </c>
      <c r="BY45">
        <v>10434</v>
      </c>
      <c r="BZ45" t="s">
        <v>100</v>
      </c>
      <c r="CA45" t="s">
        <v>96</v>
      </c>
      <c r="CC45" t="s">
        <v>95</v>
      </c>
      <c r="CD45">
        <v>6045</v>
      </c>
      <c r="CE45" t="s">
        <v>82</v>
      </c>
      <c r="CF45" s="2">
        <v>44413</v>
      </c>
      <c r="CI45">
        <v>1</v>
      </c>
      <c r="CJ45">
        <v>1</v>
      </c>
      <c r="CK45">
        <v>21</v>
      </c>
      <c r="CL45" t="s">
        <v>79</v>
      </c>
    </row>
    <row r="46" spans="1:90" x14ac:dyDescent="0.25">
      <c r="A46" t="s">
        <v>211</v>
      </c>
      <c r="B46" t="s">
        <v>212</v>
      </c>
      <c r="C46" t="s">
        <v>72</v>
      </c>
      <c r="E46" t="str">
        <f>"009941827312"</f>
        <v>009941827312</v>
      </c>
      <c r="F46" s="2">
        <v>44411</v>
      </c>
      <c r="G46">
        <v>202202</v>
      </c>
      <c r="H46" t="s">
        <v>89</v>
      </c>
      <c r="I46" t="s">
        <v>90</v>
      </c>
      <c r="J46" t="s">
        <v>366</v>
      </c>
      <c r="K46" t="s">
        <v>75</v>
      </c>
      <c r="L46" t="s">
        <v>162</v>
      </c>
      <c r="M46" t="s">
        <v>84</v>
      </c>
      <c r="N46" t="s">
        <v>295</v>
      </c>
      <c r="O46" t="s">
        <v>130</v>
      </c>
      <c r="P46" t="str">
        <f>"MT CAPE TOWN                  "</f>
        <v xml:space="preserve">MT CAPE TOWN                  </v>
      </c>
      <c r="Q46">
        <v>0</v>
      </c>
      <c r="R46">
        <v>0</v>
      </c>
      <c r="S46">
        <v>0</v>
      </c>
      <c r="T46">
        <v>0</v>
      </c>
      <c r="U46">
        <v>0</v>
      </c>
      <c r="V46">
        <v>0</v>
      </c>
      <c r="W46">
        <v>0</v>
      </c>
      <c r="X46">
        <v>0</v>
      </c>
      <c r="Y46">
        <v>0</v>
      </c>
      <c r="Z46">
        <v>0</v>
      </c>
      <c r="AA46">
        <v>0</v>
      </c>
      <c r="AB46">
        <v>0</v>
      </c>
      <c r="AC46">
        <v>0</v>
      </c>
      <c r="AD46">
        <v>0</v>
      </c>
      <c r="AE46">
        <v>0</v>
      </c>
      <c r="AF46">
        <v>0</v>
      </c>
      <c r="AG46">
        <v>0</v>
      </c>
      <c r="AH46">
        <v>0</v>
      </c>
      <c r="AI46">
        <v>0</v>
      </c>
      <c r="AJ46">
        <v>0</v>
      </c>
      <c r="AK46">
        <v>21</v>
      </c>
      <c r="AL46">
        <v>0</v>
      </c>
      <c r="AM46">
        <v>0</v>
      </c>
      <c r="AN46">
        <v>0</v>
      </c>
      <c r="AO46">
        <v>0</v>
      </c>
      <c r="AP46">
        <v>0</v>
      </c>
      <c r="AQ46">
        <v>0</v>
      </c>
      <c r="AR46">
        <v>0</v>
      </c>
      <c r="AS46">
        <v>0</v>
      </c>
      <c r="AT46">
        <v>0</v>
      </c>
      <c r="AU46">
        <v>0</v>
      </c>
      <c r="AV46">
        <v>0</v>
      </c>
      <c r="AW46">
        <v>0</v>
      </c>
      <c r="AX46">
        <v>0</v>
      </c>
      <c r="AY46">
        <v>0</v>
      </c>
      <c r="AZ46">
        <v>0</v>
      </c>
      <c r="BA46">
        <v>0</v>
      </c>
      <c r="BB46">
        <v>0</v>
      </c>
      <c r="BC46">
        <v>0</v>
      </c>
      <c r="BD46">
        <v>0</v>
      </c>
      <c r="BE46">
        <v>0</v>
      </c>
      <c r="BF46">
        <v>0</v>
      </c>
      <c r="BG46">
        <v>0</v>
      </c>
      <c r="BH46">
        <v>1</v>
      </c>
      <c r="BI46">
        <v>9.8000000000000007</v>
      </c>
      <c r="BJ46">
        <v>10.9</v>
      </c>
      <c r="BK46">
        <v>11</v>
      </c>
      <c r="BL46">
        <v>111.71</v>
      </c>
      <c r="BM46">
        <v>16.760000000000002</v>
      </c>
      <c r="BN46">
        <v>128.47</v>
      </c>
      <c r="BO46">
        <v>128.47</v>
      </c>
      <c r="BQ46" t="s">
        <v>296</v>
      </c>
      <c r="BR46" t="s">
        <v>224</v>
      </c>
      <c r="BS46" s="2">
        <v>44418</v>
      </c>
      <c r="BT46" s="3">
        <v>0.6020833333333333</v>
      </c>
      <c r="BU46" t="s">
        <v>297</v>
      </c>
      <c r="BV46" t="s">
        <v>79</v>
      </c>
      <c r="BY46">
        <v>54570.6</v>
      </c>
      <c r="CA46" t="s">
        <v>196</v>
      </c>
      <c r="CC46" t="s">
        <v>84</v>
      </c>
      <c r="CD46">
        <v>7</v>
      </c>
      <c r="CE46" t="s">
        <v>82</v>
      </c>
      <c r="CF46" s="2">
        <v>44418</v>
      </c>
      <c r="CI46">
        <v>0</v>
      </c>
      <c r="CJ46">
        <v>0</v>
      </c>
      <c r="CK46" t="s">
        <v>131</v>
      </c>
      <c r="CL46" t="s">
        <v>79</v>
      </c>
    </row>
    <row r="47" spans="1:90" x14ac:dyDescent="0.25">
      <c r="A47" t="s">
        <v>211</v>
      </c>
      <c r="B47" t="s">
        <v>212</v>
      </c>
      <c r="C47" t="s">
        <v>72</v>
      </c>
      <c r="E47" t="str">
        <f>"009938634400"</f>
        <v>009938634400</v>
      </c>
      <c r="F47" s="2">
        <v>44410</v>
      </c>
      <c r="G47">
        <v>202202</v>
      </c>
      <c r="H47" t="s">
        <v>83</v>
      </c>
      <c r="I47" t="s">
        <v>84</v>
      </c>
      <c r="J47" t="s">
        <v>213</v>
      </c>
      <c r="K47" t="s">
        <v>75</v>
      </c>
      <c r="L47" t="s">
        <v>185</v>
      </c>
      <c r="M47" t="s">
        <v>186</v>
      </c>
      <c r="N47" t="s">
        <v>181</v>
      </c>
      <c r="O47" t="s">
        <v>130</v>
      </c>
      <c r="P47" t="str">
        <f>"NO REF                        "</f>
        <v xml:space="preserve">NO REF                        </v>
      </c>
      <c r="Q47">
        <v>0</v>
      </c>
      <c r="R47">
        <v>0</v>
      </c>
      <c r="S47">
        <v>0</v>
      </c>
      <c r="T47">
        <v>0</v>
      </c>
      <c r="U47">
        <v>0</v>
      </c>
      <c r="V47">
        <v>0</v>
      </c>
      <c r="W47">
        <v>0</v>
      </c>
      <c r="X47">
        <v>0</v>
      </c>
      <c r="Y47">
        <v>0</v>
      </c>
      <c r="Z47">
        <v>0</v>
      </c>
      <c r="AA47">
        <v>0</v>
      </c>
      <c r="AB47">
        <v>0</v>
      </c>
      <c r="AC47">
        <v>0</v>
      </c>
      <c r="AD47">
        <v>0</v>
      </c>
      <c r="AE47">
        <v>0</v>
      </c>
      <c r="AF47">
        <v>0</v>
      </c>
      <c r="AG47">
        <v>0</v>
      </c>
      <c r="AH47">
        <v>0</v>
      </c>
      <c r="AI47">
        <v>0</v>
      </c>
      <c r="AJ47">
        <v>0</v>
      </c>
      <c r="AK47">
        <v>16.25</v>
      </c>
      <c r="AL47">
        <v>0</v>
      </c>
      <c r="AM47">
        <v>0</v>
      </c>
      <c r="AN47">
        <v>0</v>
      </c>
      <c r="AO47">
        <v>0</v>
      </c>
      <c r="AP47">
        <v>0</v>
      </c>
      <c r="AQ47">
        <v>0</v>
      </c>
      <c r="AR47">
        <v>0</v>
      </c>
      <c r="AS47">
        <v>0</v>
      </c>
      <c r="AT47">
        <v>0</v>
      </c>
      <c r="AU47">
        <v>0</v>
      </c>
      <c r="AV47">
        <v>0</v>
      </c>
      <c r="AW47">
        <v>0</v>
      </c>
      <c r="AX47">
        <v>0</v>
      </c>
      <c r="AY47">
        <v>0</v>
      </c>
      <c r="AZ47">
        <v>0</v>
      </c>
      <c r="BA47">
        <v>0</v>
      </c>
      <c r="BB47">
        <v>0</v>
      </c>
      <c r="BC47">
        <v>0</v>
      </c>
      <c r="BD47">
        <v>0</v>
      </c>
      <c r="BE47">
        <v>0</v>
      </c>
      <c r="BF47">
        <v>0</v>
      </c>
      <c r="BG47">
        <v>0</v>
      </c>
      <c r="BH47">
        <v>1</v>
      </c>
      <c r="BI47">
        <v>4.8</v>
      </c>
      <c r="BJ47">
        <v>17.8</v>
      </c>
      <c r="BK47">
        <v>18</v>
      </c>
      <c r="BL47">
        <v>87.57</v>
      </c>
      <c r="BM47">
        <v>13.14</v>
      </c>
      <c r="BN47">
        <v>100.71</v>
      </c>
      <c r="BO47">
        <v>100.71</v>
      </c>
      <c r="BQ47" t="s">
        <v>181</v>
      </c>
      <c r="BR47" t="s">
        <v>129</v>
      </c>
      <c r="BS47" s="2">
        <v>44411</v>
      </c>
      <c r="BT47" s="3">
        <v>0.44375000000000003</v>
      </c>
      <c r="BU47" t="s">
        <v>141</v>
      </c>
      <c r="BV47" t="s">
        <v>85</v>
      </c>
      <c r="BY47">
        <v>89120.1</v>
      </c>
      <c r="CA47" t="s">
        <v>199</v>
      </c>
      <c r="CC47" t="s">
        <v>186</v>
      </c>
      <c r="CD47">
        <v>699</v>
      </c>
      <c r="CE47" t="s">
        <v>82</v>
      </c>
      <c r="CF47" s="2">
        <v>44411</v>
      </c>
      <c r="CI47">
        <v>0</v>
      </c>
      <c r="CJ47">
        <v>0</v>
      </c>
      <c r="CK47" t="s">
        <v>132</v>
      </c>
      <c r="CL47" t="s">
        <v>79</v>
      </c>
    </row>
    <row r="48" spans="1:90" x14ac:dyDescent="0.25">
      <c r="A48" t="s">
        <v>211</v>
      </c>
      <c r="B48" t="s">
        <v>212</v>
      </c>
      <c r="C48" t="s">
        <v>72</v>
      </c>
      <c r="E48" t="str">
        <f>"009941483562"</f>
        <v>009941483562</v>
      </c>
      <c r="F48" s="2">
        <v>44412</v>
      </c>
      <c r="G48">
        <v>202202</v>
      </c>
      <c r="H48" t="s">
        <v>73</v>
      </c>
      <c r="I48" t="s">
        <v>74</v>
      </c>
      <c r="J48" t="s">
        <v>226</v>
      </c>
      <c r="K48" t="s">
        <v>75</v>
      </c>
      <c r="L48" t="s">
        <v>104</v>
      </c>
      <c r="M48" t="s">
        <v>104</v>
      </c>
      <c r="N48" t="s">
        <v>266</v>
      </c>
      <c r="O48" t="s">
        <v>130</v>
      </c>
      <c r="P48" t="str">
        <f>"468970 468929 468971          "</f>
        <v xml:space="preserve">468970 468929 468971          </v>
      </c>
      <c r="Q48">
        <v>0</v>
      </c>
      <c r="R48">
        <v>0</v>
      </c>
      <c r="S48">
        <v>0</v>
      </c>
      <c r="T48">
        <v>0</v>
      </c>
      <c r="U48">
        <v>0</v>
      </c>
      <c r="V48">
        <v>0</v>
      </c>
      <c r="W48">
        <v>0</v>
      </c>
      <c r="X48">
        <v>0</v>
      </c>
      <c r="Y48">
        <v>0</v>
      </c>
      <c r="Z48">
        <v>0</v>
      </c>
      <c r="AA48">
        <v>0</v>
      </c>
      <c r="AB48">
        <v>0</v>
      </c>
      <c r="AC48">
        <v>0</v>
      </c>
      <c r="AD48">
        <v>0</v>
      </c>
      <c r="AE48">
        <v>0</v>
      </c>
      <c r="AF48">
        <v>0</v>
      </c>
      <c r="AG48">
        <v>0</v>
      </c>
      <c r="AH48">
        <v>0</v>
      </c>
      <c r="AI48">
        <v>0</v>
      </c>
      <c r="AJ48">
        <v>0</v>
      </c>
      <c r="AK48">
        <v>28.58</v>
      </c>
      <c r="AL48">
        <v>0</v>
      </c>
      <c r="AM48">
        <v>0</v>
      </c>
      <c r="AN48">
        <v>0</v>
      </c>
      <c r="AO48">
        <v>0</v>
      </c>
      <c r="AP48">
        <v>0</v>
      </c>
      <c r="AQ48">
        <v>0</v>
      </c>
      <c r="AR48">
        <v>0</v>
      </c>
      <c r="AS48">
        <v>0</v>
      </c>
      <c r="AT48">
        <v>0</v>
      </c>
      <c r="AU48">
        <v>0</v>
      </c>
      <c r="AV48">
        <v>0</v>
      </c>
      <c r="AW48">
        <v>0</v>
      </c>
      <c r="AX48">
        <v>0</v>
      </c>
      <c r="AY48">
        <v>0</v>
      </c>
      <c r="AZ48">
        <v>0</v>
      </c>
      <c r="BA48">
        <v>0</v>
      </c>
      <c r="BB48">
        <v>0</v>
      </c>
      <c r="BC48">
        <v>0</v>
      </c>
      <c r="BD48">
        <v>0</v>
      </c>
      <c r="BE48">
        <v>0</v>
      </c>
      <c r="BF48">
        <v>0</v>
      </c>
      <c r="BG48">
        <v>0</v>
      </c>
      <c r="BH48">
        <v>1</v>
      </c>
      <c r="BI48">
        <v>8.6</v>
      </c>
      <c r="BJ48">
        <v>8.1999999999999993</v>
      </c>
      <c r="BK48">
        <v>9</v>
      </c>
      <c r="BL48">
        <v>135.63999999999999</v>
      </c>
      <c r="BM48">
        <v>20.350000000000001</v>
      </c>
      <c r="BN48">
        <v>155.99</v>
      </c>
      <c r="BO48">
        <v>155.99</v>
      </c>
      <c r="BQ48" t="s">
        <v>267</v>
      </c>
      <c r="BR48" t="s">
        <v>229</v>
      </c>
      <c r="BS48" s="2">
        <v>44418</v>
      </c>
      <c r="BT48" s="3">
        <v>0.68541666666666667</v>
      </c>
      <c r="BU48" t="s">
        <v>298</v>
      </c>
      <c r="BV48" t="s">
        <v>85</v>
      </c>
      <c r="BY48">
        <v>41143.199999999997</v>
      </c>
      <c r="CA48" t="s">
        <v>149</v>
      </c>
      <c r="CC48" t="s">
        <v>104</v>
      </c>
      <c r="CD48">
        <v>6836</v>
      </c>
      <c r="CE48" t="s">
        <v>82</v>
      </c>
      <c r="CF48" s="2">
        <v>44420</v>
      </c>
      <c r="CI48">
        <v>3</v>
      </c>
      <c r="CJ48">
        <v>4</v>
      </c>
      <c r="CK48" t="s">
        <v>164</v>
      </c>
      <c r="CL48" t="s">
        <v>79</v>
      </c>
    </row>
    <row r="49" spans="1:90" x14ac:dyDescent="0.25">
      <c r="A49" t="s">
        <v>211</v>
      </c>
      <c r="B49" t="s">
        <v>212</v>
      </c>
      <c r="C49" t="s">
        <v>72</v>
      </c>
      <c r="E49" t="str">
        <f>"009941827311"</f>
        <v>009941827311</v>
      </c>
      <c r="F49" s="2">
        <v>44411</v>
      </c>
      <c r="G49">
        <v>202202</v>
      </c>
      <c r="H49" t="s">
        <v>89</v>
      </c>
      <c r="I49" t="s">
        <v>90</v>
      </c>
      <c r="J49" t="s">
        <v>366</v>
      </c>
      <c r="K49" t="s">
        <v>75</v>
      </c>
      <c r="L49" t="s">
        <v>162</v>
      </c>
      <c r="M49" t="s">
        <v>84</v>
      </c>
      <c r="N49" t="s">
        <v>299</v>
      </c>
      <c r="O49" t="s">
        <v>130</v>
      </c>
      <c r="P49" t="str">
        <f>"MT CAPE TOWN                  "</f>
        <v xml:space="preserve">MT CAPE TOWN                  </v>
      </c>
      <c r="Q49">
        <v>0</v>
      </c>
      <c r="R49">
        <v>0</v>
      </c>
      <c r="S49">
        <v>0</v>
      </c>
      <c r="T49">
        <v>0</v>
      </c>
      <c r="U49">
        <v>0</v>
      </c>
      <c r="V49">
        <v>0</v>
      </c>
      <c r="W49">
        <v>0</v>
      </c>
      <c r="X49">
        <v>0</v>
      </c>
      <c r="Y49">
        <v>0</v>
      </c>
      <c r="Z49">
        <v>0</v>
      </c>
      <c r="AA49">
        <v>0</v>
      </c>
      <c r="AB49">
        <v>0</v>
      </c>
      <c r="AC49">
        <v>0</v>
      </c>
      <c r="AD49">
        <v>0</v>
      </c>
      <c r="AE49">
        <v>0</v>
      </c>
      <c r="AF49">
        <v>0</v>
      </c>
      <c r="AG49">
        <v>0</v>
      </c>
      <c r="AH49">
        <v>0</v>
      </c>
      <c r="AI49">
        <v>0</v>
      </c>
      <c r="AJ49">
        <v>0</v>
      </c>
      <c r="AK49">
        <v>21</v>
      </c>
      <c r="AL49">
        <v>0</v>
      </c>
      <c r="AM49">
        <v>0</v>
      </c>
      <c r="AN49">
        <v>0</v>
      </c>
      <c r="AO49">
        <v>0</v>
      </c>
      <c r="AP49">
        <v>0</v>
      </c>
      <c r="AQ49">
        <v>0</v>
      </c>
      <c r="AR49">
        <v>0</v>
      </c>
      <c r="AS49">
        <v>0</v>
      </c>
      <c r="AT49">
        <v>0</v>
      </c>
      <c r="AU49">
        <v>0</v>
      </c>
      <c r="AV49">
        <v>0</v>
      </c>
      <c r="AW49">
        <v>0</v>
      </c>
      <c r="AX49">
        <v>0</v>
      </c>
      <c r="AY49">
        <v>0</v>
      </c>
      <c r="AZ49">
        <v>0</v>
      </c>
      <c r="BA49">
        <v>0</v>
      </c>
      <c r="BB49">
        <v>0</v>
      </c>
      <c r="BC49">
        <v>0</v>
      </c>
      <c r="BD49">
        <v>0</v>
      </c>
      <c r="BE49">
        <v>0</v>
      </c>
      <c r="BF49">
        <v>0</v>
      </c>
      <c r="BG49">
        <v>0</v>
      </c>
      <c r="BH49">
        <v>1</v>
      </c>
      <c r="BI49">
        <v>3.9</v>
      </c>
      <c r="BJ49">
        <v>4.5999999999999996</v>
      </c>
      <c r="BK49">
        <v>5</v>
      </c>
      <c r="BL49">
        <v>111.71</v>
      </c>
      <c r="BM49">
        <v>16.760000000000002</v>
      </c>
      <c r="BN49">
        <v>128.47</v>
      </c>
      <c r="BO49">
        <v>128.47</v>
      </c>
      <c r="BQ49" t="s">
        <v>296</v>
      </c>
      <c r="BR49" t="s">
        <v>224</v>
      </c>
      <c r="BS49" s="2">
        <v>44418</v>
      </c>
      <c r="BT49" s="3">
        <v>0.6020833333333333</v>
      </c>
      <c r="BU49" t="s">
        <v>297</v>
      </c>
      <c r="BV49" t="s">
        <v>79</v>
      </c>
      <c r="BY49">
        <v>23079</v>
      </c>
      <c r="CA49" t="s">
        <v>196</v>
      </c>
      <c r="CC49" t="s">
        <v>84</v>
      </c>
      <c r="CD49">
        <v>7</v>
      </c>
      <c r="CE49" t="s">
        <v>82</v>
      </c>
      <c r="CF49" s="2">
        <v>44418</v>
      </c>
      <c r="CI49">
        <v>0</v>
      </c>
      <c r="CJ49">
        <v>0</v>
      </c>
      <c r="CK49" t="s">
        <v>131</v>
      </c>
      <c r="CL49" t="s">
        <v>79</v>
      </c>
    </row>
    <row r="50" spans="1:90" x14ac:dyDescent="0.25">
      <c r="A50" t="s">
        <v>211</v>
      </c>
      <c r="B50" t="s">
        <v>212</v>
      </c>
      <c r="C50" t="s">
        <v>72</v>
      </c>
      <c r="E50" t="str">
        <f>"009941483559"</f>
        <v>009941483559</v>
      </c>
      <c r="F50" s="2">
        <v>44412</v>
      </c>
      <c r="G50">
        <v>202202</v>
      </c>
      <c r="H50" t="s">
        <v>73</v>
      </c>
      <c r="I50" t="s">
        <v>74</v>
      </c>
      <c r="J50" t="s">
        <v>226</v>
      </c>
      <c r="K50" t="s">
        <v>75</v>
      </c>
      <c r="L50" t="s">
        <v>153</v>
      </c>
      <c r="M50" t="s">
        <v>154</v>
      </c>
      <c r="N50" t="s">
        <v>227</v>
      </c>
      <c r="O50" t="s">
        <v>130</v>
      </c>
      <c r="P50" t="str">
        <f>"468969                        "</f>
        <v xml:space="preserve">468969                        </v>
      </c>
      <c r="Q50">
        <v>0</v>
      </c>
      <c r="R50">
        <v>0</v>
      </c>
      <c r="S50">
        <v>0</v>
      </c>
      <c r="T50">
        <v>0</v>
      </c>
      <c r="U50">
        <v>0</v>
      </c>
      <c r="V50">
        <v>0</v>
      </c>
      <c r="W50">
        <v>0</v>
      </c>
      <c r="X50">
        <v>0</v>
      </c>
      <c r="Y50">
        <v>0</v>
      </c>
      <c r="Z50">
        <v>0</v>
      </c>
      <c r="AA50">
        <v>0</v>
      </c>
      <c r="AB50">
        <v>0</v>
      </c>
      <c r="AC50">
        <v>0</v>
      </c>
      <c r="AD50">
        <v>0</v>
      </c>
      <c r="AE50">
        <v>0</v>
      </c>
      <c r="AF50">
        <v>0</v>
      </c>
      <c r="AG50">
        <v>0</v>
      </c>
      <c r="AH50">
        <v>0</v>
      </c>
      <c r="AI50">
        <v>0</v>
      </c>
      <c r="AJ50">
        <v>0</v>
      </c>
      <c r="AK50">
        <v>28.58</v>
      </c>
      <c r="AL50">
        <v>0</v>
      </c>
      <c r="AM50">
        <v>0</v>
      </c>
      <c r="AN50">
        <v>0</v>
      </c>
      <c r="AO50">
        <v>0</v>
      </c>
      <c r="AP50">
        <v>0</v>
      </c>
      <c r="AQ50">
        <v>0</v>
      </c>
      <c r="AR50">
        <v>0</v>
      </c>
      <c r="AS50">
        <v>0</v>
      </c>
      <c r="AT50">
        <v>0</v>
      </c>
      <c r="AU50">
        <v>0</v>
      </c>
      <c r="AV50">
        <v>0</v>
      </c>
      <c r="AW50">
        <v>0</v>
      </c>
      <c r="AX50">
        <v>0</v>
      </c>
      <c r="AY50">
        <v>0</v>
      </c>
      <c r="AZ50">
        <v>0</v>
      </c>
      <c r="BA50">
        <v>0</v>
      </c>
      <c r="BB50">
        <v>0</v>
      </c>
      <c r="BC50">
        <v>0</v>
      </c>
      <c r="BD50">
        <v>0</v>
      </c>
      <c r="BE50">
        <v>0</v>
      </c>
      <c r="BF50">
        <v>0</v>
      </c>
      <c r="BG50">
        <v>0</v>
      </c>
      <c r="BH50">
        <v>1</v>
      </c>
      <c r="BI50">
        <v>0.2</v>
      </c>
      <c r="BJ50">
        <v>0.4</v>
      </c>
      <c r="BK50">
        <v>1</v>
      </c>
      <c r="BL50">
        <v>135.63999999999999</v>
      </c>
      <c r="BM50">
        <v>20.350000000000001</v>
      </c>
      <c r="BN50">
        <v>155.99</v>
      </c>
      <c r="BO50">
        <v>155.99</v>
      </c>
      <c r="BQ50" t="s">
        <v>228</v>
      </c>
      <c r="BR50" t="s">
        <v>229</v>
      </c>
      <c r="BS50" s="2">
        <v>44414</v>
      </c>
      <c r="BT50" s="3">
        <v>0.63472222222222219</v>
      </c>
      <c r="BU50" t="s">
        <v>120</v>
      </c>
      <c r="BV50" t="s">
        <v>85</v>
      </c>
      <c r="BY50">
        <v>2022.27</v>
      </c>
      <c r="CC50" t="s">
        <v>154</v>
      </c>
      <c r="CD50">
        <v>6529</v>
      </c>
      <c r="CE50" t="s">
        <v>82</v>
      </c>
      <c r="CF50" s="2">
        <v>44415</v>
      </c>
      <c r="CI50">
        <v>0</v>
      </c>
      <c r="CJ50">
        <v>0</v>
      </c>
      <c r="CK50" t="s">
        <v>164</v>
      </c>
      <c r="CL50" t="s">
        <v>79</v>
      </c>
    </row>
    <row r="51" spans="1:90" x14ac:dyDescent="0.25">
      <c r="A51" t="s">
        <v>211</v>
      </c>
      <c r="B51" t="s">
        <v>212</v>
      </c>
      <c r="C51" t="s">
        <v>72</v>
      </c>
      <c r="E51" t="str">
        <f>"009941483576"</f>
        <v>009941483576</v>
      </c>
      <c r="F51" s="2">
        <v>44413</v>
      </c>
      <c r="G51">
        <v>202202</v>
      </c>
      <c r="H51" t="s">
        <v>73</v>
      </c>
      <c r="I51" t="s">
        <v>74</v>
      </c>
      <c r="J51" t="s">
        <v>226</v>
      </c>
      <c r="K51" t="s">
        <v>75</v>
      </c>
      <c r="L51" t="s">
        <v>104</v>
      </c>
      <c r="M51" t="s">
        <v>104</v>
      </c>
      <c r="N51" t="s">
        <v>266</v>
      </c>
      <c r="O51" t="s">
        <v>130</v>
      </c>
      <c r="P51" t="str">
        <f>"469072                        "</f>
        <v xml:space="preserve">469072                        </v>
      </c>
      <c r="Q51">
        <v>0</v>
      </c>
      <c r="R51">
        <v>0</v>
      </c>
      <c r="S51">
        <v>0</v>
      </c>
      <c r="T51">
        <v>0</v>
      </c>
      <c r="U51">
        <v>0</v>
      </c>
      <c r="V51">
        <v>0</v>
      </c>
      <c r="W51">
        <v>0</v>
      </c>
      <c r="X51">
        <v>0</v>
      </c>
      <c r="Y51">
        <v>0</v>
      </c>
      <c r="Z51">
        <v>0</v>
      </c>
      <c r="AA51">
        <v>0</v>
      </c>
      <c r="AB51">
        <v>0</v>
      </c>
      <c r="AC51">
        <v>0</v>
      </c>
      <c r="AD51">
        <v>0</v>
      </c>
      <c r="AE51">
        <v>0</v>
      </c>
      <c r="AF51">
        <v>0</v>
      </c>
      <c r="AG51">
        <v>0</v>
      </c>
      <c r="AH51">
        <v>0</v>
      </c>
      <c r="AI51">
        <v>0</v>
      </c>
      <c r="AJ51">
        <v>0</v>
      </c>
      <c r="AK51">
        <v>28.58</v>
      </c>
      <c r="AL51">
        <v>0</v>
      </c>
      <c r="AM51">
        <v>0</v>
      </c>
      <c r="AN51">
        <v>0</v>
      </c>
      <c r="AO51">
        <v>0</v>
      </c>
      <c r="AP51">
        <v>0</v>
      </c>
      <c r="AQ51">
        <v>0</v>
      </c>
      <c r="AR51">
        <v>0</v>
      </c>
      <c r="AS51">
        <v>0</v>
      </c>
      <c r="AT51">
        <v>0</v>
      </c>
      <c r="AU51">
        <v>0</v>
      </c>
      <c r="AV51">
        <v>0</v>
      </c>
      <c r="AW51">
        <v>0</v>
      </c>
      <c r="AX51">
        <v>0</v>
      </c>
      <c r="AY51">
        <v>0</v>
      </c>
      <c r="AZ51">
        <v>0</v>
      </c>
      <c r="BA51">
        <v>0</v>
      </c>
      <c r="BB51">
        <v>0</v>
      </c>
      <c r="BC51">
        <v>0</v>
      </c>
      <c r="BD51">
        <v>0</v>
      </c>
      <c r="BE51">
        <v>0</v>
      </c>
      <c r="BF51">
        <v>0</v>
      </c>
      <c r="BG51">
        <v>0</v>
      </c>
      <c r="BH51">
        <v>1</v>
      </c>
      <c r="BI51">
        <v>0.7</v>
      </c>
      <c r="BJ51">
        <v>0.4</v>
      </c>
      <c r="BK51">
        <v>1</v>
      </c>
      <c r="BL51">
        <v>135.63999999999999</v>
      </c>
      <c r="BM51">
        <v>20.350000000000001</v>
      </c>
      <c r="BN51">
        <v>155.99</v>
      </c>
      <c r="BO51">
        <v>155.99</v>
      </c>
      <c r="BQ51" t="s">
        <v>267</v>
      </c>
      <c r="BR51" t="s">
        <v>229</v>
      </c>
      <c r="BS51" s="2">
        <v>44418</v>
      </c>
      <c r="BT51" s="3">
        <v>0.68402777777777779</v>
      </c>
      <c r="BU51" t="s">
        <v>300</v>
      </c>
      <c r="BV51" t="s">
        <v>85</v>
      </c>
      <c r="BY51">
        <v>2199.54</v>
      </c>
      <c r="CC51" t="s">
        <v>104</v>
      </c>
      <c r="CD51">
        <v>6836</v>
      </c>
      <c r="CE51" t="s">
        <v>82</v>
      </c>
      <c r="CF51" s="2">
        <v>44420</v>
      </c>
      <c r="CI51">
        <v>3</v>
      </c>
      <c r="CJ51">
        <v>3</v>
      </c>
      <c r="CK51" t="s">
        <v>164</v>
      </c>
      <c r="CL51" t="s">
        <v>79</v>
      </c>
    </row>
    <row r="52" spans="1:90" x14ac:dyDescent="0.25">
      <c r="A52" t="s">
        <v>211</v>
      </c>
      <c r="B52" t="s">
        <v>212</v>
      </c>
      <c r="C52" t="s">
        <v>72</v>
      </c>
      <c r="E52" t="str">
        <f>"009941483575"</f>
        <v>009941483575</v>
      </c>
      <c r="F52" s="2">
        <v>44411</v>
      </c>
      <c r="G52">
        <v>202202</v>
      </c>
      <c r="H52" t="s">
        <v>73</v>
      </c>
      <c r="I52" t="s">
        <v>74</v>
      </c>
      <c r="J52" t="s">
        <v>226</v>
      </c>
      <c r="K52" t="s">
        <v>75</v>
      </c>
      <c r="L52" t="s">
        <v>153</v>
      </c>
      <c r="M52" t="s">
        <v>154</v>
      </c>
      <c r="N52" t="s">
        <v>227</v>
      </c>
      <c r="O52" t="s">
        <v>130</v>
      </c>
      <c r="P52" t="str">
        <f>"468879                        "</f>
        <v xml:space="preserve">468879                        </v>
      </c>
      <c r="Q52">
        <v>0</v>
      </c>
      <c r="R52">
        <v>0</v>
      </c>
      <c r="S52">
        <v>0</v>
      </c>
      <c r="T52">
        <v>0</v>
      </c>
      <c r="U52">
        <v>0</v>
      </c>
      <c r="V52">
        <v>0</v>
      </c>
      <c r="W52">
        <v>0</v>
      </c>
      <c r="X52">
        <v>0</v>
      </c>
      <c r="Y52">
        <v>0</v>
      </c>
      <c r="Z52">
        <v>0</v>
      </c>
      <c r="AA52">
        <v>0</v>
      </c>
      <c r="AB52">
        <v>0</v>
      </c>
      <c r="AC52">
        <v>0</v>
      </c>
      <c r="AD52">
        <v>0</v>
      </c>
      <c r="AE52">
        <v>0</v>
      </c>
      <c r="AF52">
        <v>0</v>
      </c>
      <c r="AG52">
        <v>0</v>
      </c>
      <c r="AH52">
        <v>0</v>
      </c>
      <c r="AI52">
        <v>0</v>
      </c>
      <c r="AJ52">
        <v>0</v>
      </c>
      <c r="AK52">
        <v>25</v>
      </c>
      <c r="AL52">
        <v>0</v>
      </c>
      <c r="AM52">
        <v>0</v>
      </c>
      <c r="AN52">
        <v>0</v>
      </c>
      <c r="AO52">
        <v>0</v>
      </c>
      <c r="AP52">
        <v>0</v>
      </c>
      <c r="AQ52">
        <v>0</v>
      </c>
      <c r="AR52">
        <v>0</v>
      </c>
      <c r="AS52">
        <v>0</v>
      </c>
      <c r="AT52">
        <v>0</v>
      </c>
      <c r="AU52">
        <v>0</v>
      </c>
      <c r="AV52">
        <v>0</v>
      </c>
      <c r="AW52">
        <v>0</v>
      </c>
      <c r="AX52">
        <v>0</v>
      </c>
      <c r="AY52">
        <v>0</v>
      </c>
      <c r="AZ52">
        <v>0</v>
      </c>
      <c r="BA52">
        <v>0</v>
      </c>
      <c r="BB52">
        <v>0</v>
      </c>
      <c r="BC52">
        <v>0</v>
      </c>
      <c r="BD52">
        <v>0</v>
      </c>
      <c r="BE52">
        <v>0</v>
      </c>
      <c r="BF52">
        <v>0</v>
      </c>
      <c r="BG52">
        <v>0</v>
      </c>
      <c r="BH52">
        <v>1</v>
      </c>
      <c r="BI52">
        <v>1.9</v>
      </c>
      <c r="BJ52">
        <v>7.2</v>
      </c>
      <c r="BK52">
        <v>8</v>
      </c>
      <c r="BL52">
        <v>132.06</v>
      </c>
      <c r="BM52">
        <v>19.809999999999999</v>
      </c>
      <c r="BN52">
        <v>151.87</v>
      </c>
      <c r="BO52">
        <v>151.87</v>
      </c>
      <c r="BQ52" t="s">
        <v>228</v>
      </c>
      <c r="BR52" t="s">
        <v>229</v>
      </c>
      <c r="BS52" s="2">
        <v>44413</v>
      </c>
      <c r="BT52" s="3">
        <v>0.6958333333333333</v>
      </c>
      <c r="BU52" t="s">
        <v>301</v>
      </c>
      <c r="BV52" t="s">
        <v>85</v>
      </c>
      <c r="BY52">
        <v>36197.279999999999</v>
      </c>
      <c r="CC52" t="s">
        <v>154</v>
      </c>
      <c r="CD52">
        <v>6529</v>
      </c>
      <c r="CE52" t="s">
        <v>82</v>
      </c>
      <c r="CF52" s="2">
        <v>44414</v>
      </c>
      <c r="CI52">
        <v>0</v>
      </c>
      <c r="CJ52">
        <v>0</v>
      </c>
      <c r="CK52" t="s">
        <v>164</v>
      </c>
      <c r="CL52" t="s">
        <v>79</v>
      </c>
    </row>
    <row r="53" spans="1:90" x14ac:dyDescent="0.25">
      <c r="A53" t="s">
        <v>211</v>
      </c>
      <c r="B53" t="s">
        <v>212</v>
      </c>
      <c r="C53" t="s">
        <v>72</v>
      </c>
      <c r="E53" t="str">
        <f>"009940041018"</f>
        <v>009940041018</v>
      </c>
      <c r="F53" s="2">
        <v>44414</v>
      </c>
      <c r="G53">
        <v>202202</v>
      </c>
      <c r="H53" t="s">
        <v>115</v>
      </c>
      <c r="I53" t="s">
        <v>116</v>
      </c>
      <c r="J53" t="s">
        <v>365</v>
      </c>
      <c r="K53" t="s">
        <v>75</v>
      </c>
      <c r="L53" t="s">
        <v>92</v>
      </c>
      <c r="M53" t="s">
        <v>93</v>
      </c>
      <c r="N53" t="s">
        <v>370</v>
      </c>
      <c r="O53" t="s">
        <v>78</v>
      </c>
      <c r="P53" t="str">
        <f>"....                          "</f>
        <v xml:space="preserve">....                          </v>
      </c>
      <c r="Q53">
        <v>0</v>
      </c>
      <c r="R53">
        <v>0</v>
      </c>
      <c r="S53">
        <v>0</v>
      </c>
      <c r="T53">
        <v>0</v>
      </c>
      <c r="U53">
        <v>0</v>
      </c>
      <c r="V53">
        <v>0</v>
      </c>
      <c r="W53">
        <v>0</v>
      </c>
      <c r="X53">
        <v>0</v>
      </c>
      <c r="Y53">
        <v>0</v>
      </c>
      <c r="Z53">
        <v>0</v>
      </c>
      <c r="AA53">
        <v>0</v>
      </c>
      <c r="AB53">
        <v>0</v>
      </c>
      <c r="AC53">
        <v>0</v>
      </c>
      <c r="AD53">
        <v>0</v>
      </c>
      <c r="AE53">
        <v>0</v>
      </c>
      <c r="AF53">
        <v>0</v>
      </c>
      <c r="AG53">
        <v>0</v>
      </c>
      <c r="AH53">
        <v>0</v>
      </c>
      <c r="AI53">
        <v>0</v>
      </c>
      <c r="AJ53">
        <v>0</v>
      </c>
      <c r="AK53">
        <v>11.72</v>
      </c>
      <c r="AL53">
        <v>0</v>
      </c>
      <c r="AM53">
        <v>0</v>
      </c>
      <c r="AN53">
        <v>0</v>
      </c>
      <c r="AO53">
        <v>0</v>
      </c>
      <c r="AP53">
        <v>0</v>
      </c>
      <c r="AQ53">
        <v>0</v>
      </c>
      <c r="AR53">
        <v>0</v>
      </c>
      <c r="AS53">
        <v>0</v>
      </c>
      <c r="AT53">
        <v>0</v>
      </c>
      <c r="AU53">
        <v>0</v>
      </c>
      <c r="AV53">
        <v>0</v>
      </c>
      <c r="AW53">
        <v>0</v>
      </c>
      <c r="AX53">
        <v>0</v>
      </c>
      <c r="AY53">
        <v>0</v>
      </c>
      <c r="AZ53">
        <v>0</v>
      </c>
      <c r="BA53">
        <v>0</v>
      </c>
      <c r="BB53">
        <v>0</v>
      </c>
      <c r="BC53">
        <v>0</v>
      </c>
      <c r="BD53">
        <v>0</v>
      </c>
      <c r="BE53">
        <v>0</v>
      </c>
      <c r="BF53">
        <v>0</v>
      </c>
      <c r="BG53">
        <v>0</v>
      </c>
      <c r="BH53">
        <v>1</v>
      </c>
      <c r="BI53">
        <v>1</v>
      </c>
      <c r="BJ53">
        <v>0.2</v>
      </c>
      <c r="BK53">
        <v>1</v>
      </c>
      <c r="BL53">
        <v>53.59</v>
      </c>
      <c r="BM53">
        <v>8.0399999999999991</v>
      </c>
      <c r="BN53">
        <v>61.63</v>
      </c>
      <c r="BO53">
        <v>61.63</v>
      </c>
      <c r="BQ53" t="s">
        <v>302</v>
      </c>
      <c r="BR53" t="s">
        <v>303</v>
      </c>
      <c r="BS53" s="2">
        <v>44418</v>
      </c>
      <c r="BT53" s="3">
        <v>0.33263888888888887</v>
      </c>
      <c r="BU53" t="s">
        <v>201</v>
      </c>
      <c r="BV53" t="s">
        <v>85</v>
      </c>
      <c r="BY53">
        <v>1200</v>
      </c>
      <c r="BZ53" t="s">
        <v>100</v>
      </c>
      <c r="CA53" t="s">
        <v>91</v>
      </c>
      <c r="CC53" t="s">
        <v>93</v>
      </c>
      <c r="CD53">
        <v>2000</v>
      </c>
      <c r="CE53" t="s">
        <v>82</v>
      </c>
      <c r="CF53" s="2">
        <v>44419</v>
      </c>
      <c r="CI53">
        <v>1</v>
      </c>
      <c r="CJ53">
        <v>2</v>
      </c>
      <c r="CK53">
        <v>21</v>
      </c>
      <c r="CL53" t="s">
        <v>79</v>
      </c>
    </row>
    <row r="54" spans="1:90" x14ac:dyDescent="0.25">
      <c r="A54" t="s">
        <v>211</v>
      </c>
      <c r="B54" t="s">
        <v>212</v>
      </c>
      <c r="C54" t="s">
        <v>72</v>
      </c>
      <c r="E54" t="str">
        <f>"009941438847"</f>
        <v>009941438847</v>
      </c>
      <c r="F54" s="2">
        <v>44414</v>
      </c>
      <c r="G54">
        <v>202202</v>
      </c>
      <c r="H54" t="s">
        <v>76</v>
      </c>
      <c r="I54" t="s">
        <v>77</v>
      </c>
      <c r="J54" t="s">
        <v>365</v>
      </c>
      <c r="K54" t="s">
        <v>75</v>
      </c>
      <c r="L54" t="s">
        <v>94</v>
      </c>
      <c r="M54" t="s">
        <v>95</v>
      </c>
      <c r="N54" t="s">
        <v>370</v>
      </c>
      <c r="O54" t="s">
        <v>150</v>
      </c>
      <c r="P54" t="str">
        <f>"                              "</f>
        <v xml:space="preserve">                              </v>
      </c>
      <c r="Q54">
        <v>0</v>
      </c>
      <c r="R54">
        <v>0</v>
      </c>
      <c r="S54">
        <v>0</v>
      </c>
      <c r="T54">
        <v>0</v>
      </c>
      <c r="U54">
        <v>0</v>
      </c>
      <c r="V54">
        <v>0</v>
      </c>
      <c r="W54">
        <v>0</v>
      </c>
      <c r="X54">
        <v>0</v>
      </c>
      <c r="Y54">
        <v>0</v>
      </c>
      <c r="Z54">
        <v>0</v>
      </c>
      <c r="AA54">
        <v>0</v>
      </c>
      <c r="AB54">
        <v>0</v>
      </c>
      <c r="AC54">
        <v>0</v>
      </c>
      <c r="AD54">
        <v>0</v>
      </c>
      <c r="AE54">
        <v>0</v>
      </c>
      <c r="AF54">
        <v>0</v>
      </c>
      <c r="AG54">
        <v>0</v>
      </c>
      <c r="AH54">
        <v>0</v>
      </c>
      <c r="AI54">
        <v>0</v>
      </c>
      <c r="AJ54">
        <v>0</v>
      </c>
      <c r="AK54">
        <v>21.98</v>
      </c>
      <c r="AL54">
        <v>0</v>
      </c>
      <c r="AM54">
        <v>0</v>
      </c>
      <c r="AN54">
        <v>0</v>
      </c>
      <c r="AO54">
        <v>0</v>
      </c>
      <c r="AP54">
        <v>0</v>
      </c>
      <c r="AQ54">
        <v>0</v>
      </c>
      <c r="AR54">
        <v>0</v>
      </c>
      <c r="AS54">
        <v>0</v>
      </c>
      <c r="AT54">
        <v>0</v>
      </c>
      <c r="AU54">
        <v>0</v>
      </c>
      <c r="AV54">
        <v>0</v>
      </c>
      <c r="AW54">
        <v>0</v>
      </c>
      <c r="AX54">
        <v>0</v>
      </c>
      <c r="AY54">
        <v>0</v>
      </c>
      <c r="AZ54">
        <v>0</v>
      </c>
      <c r="BA54">
        <v>0</v>
      </c>
      <c r="BB54">
        <v>0</v>
      </c>
      <c r="BC54">
        <v>0</v>
      </c>
      <c r="BD54">
        <v>0</v>
      </c>
      <c r="BE54">
        <v>0</v>
      </c>
      <c r="BF54">
        <v>0</v>
      </c>
      <c r="BG54">
        <v>0</v>
      </c>
      <c r="BH54">
        <v>1</v>
      </c>
      <c r="BI54">
        <v>1</v>
      </c>
      <c r="BJ54">
        <v>0.2</v>
      </c>
      <c r="BK54">
        <v>1</v>
      </c>
      <c r="BL54">
        <v>100.48</v>
      </c>
      <c r="BM54">
        <v>15.07</v>
      </c>
      <c r="BN54">
        <v>115.55</v>
      </c>
      <c r="BO54">
        <v>115.55</v>
      </c>
      <c r="BS54" s="2">
        <v>44418</v>
      </c>
      <c r="BT54" s="3">
        <v>0.4375</v>
      </c>
      <c r="BU54" t="s">
        <v>304</v>
      </c>
      <c r="BV54" t="s">
        <v>85</v>
      </c>
      <c r="BY54">
        <v>925</v>
      </c>
      <c r="BZ54" t="s">
        <v>163</v>
      </c>
      <c r="CA54" t="s">
        <v>96</v>
      </c>
      <c r="CC54" t="s">
        <v>95</v>
      </c>
      <c r="CD54">
        <v>6000</v>
      </c>
      <c r="CE54" t="s">
        <v>82</v>
      </c>
      <c r="CF54" s="2">
        <v>44420</v>
      </c>
      <c r="CI54">
        <v>1</v>
      </c>
      <c r="CJ54">
        <v>2</v>
      </c>
      <c r="CK54">
        <v>31</v>
      </c>
      <c r="CL54" t="s">
        <v>79</v>
      </c>
    </row>
    <row r="55" spans="1:90" x14ac:dyDescent="0.25">
      <c r="A55" t="s">
        <v>211</v>
      </c>
      <c r="B55" t="s">
        <v>212</v>
      </c>
      <c r="C55" t="s">
        <v>72</v>
      </c>
      <c r="E55" t="str">
        <f>"080010189918"</f>
        <v>080010189918</v>
      </c>
      <c r="F55" s="2">
        <v>44412</v>
      </c>
      <c r="G55">
        <v>202202</v>
      </c>
      <c r="H55" t="s">
        <v>143</v>
      </c>
      <c r="I55" t="s">
        <v>144</v>
      </c>
      <c r="J55" t="s">
        <v>305</v>
      </c>
      <c r="K55" t="s">
        <v>75</v>
      </c>
      <c r="L55" t="s">
        <v>108</v>
      </c>
      <c r="M55" t="s">
        <v>109</v>
      </c>
      <c r="N55" t="s">
        <v>306</v>
      </c>
      <c r="O55" t="s">
        <v>78</v>
      </c>
      <c r="P55" t="str">
        <f>"Bryony Clark Inv 3376 0982    "</f>
        <v xml:space="preserve">Bryony Clark Inv 3376 0982    </v>
      </c>
      <c r="Q55">
        <v>0</v>
      </c>
      <c r="R55">
        <v>0</v>
      </c>
      <c r="S55">
        <v>0</v>
      </c>
      <c r="T55">
        <v>0</v>
      </c>
      <c r="U55">
        <v>0</v>
      </c>
      <c r="V55">
        <v>0</v>
      </c>
      <c r="W55">
        <v>0</v>
      </c>
      <c r="X55">
        <v>0</v>
      </c>
      <c r="Y55">
        <v>0</v>
      </c>
      <c r="Z55">
        <v>0</v>
      </c>
      <c r="AA55">
        <v>0</v>
      </c>
      <c r="AB55">
        <v>0</v>
      </c>
      <c r="AC55">
        <v>0</v>
      </c>
      <c r="AD55">
        <v>0</v>
      </c>
      <c r="AE55">
        <v>0</v>
      </c>
      <c r="AF55">
        <v>0</v>
      </c>
      <c r="AG55">
        <v>0</v>
      </c>
      <c r="AH55">
        <v>0</v>
      </c>
      <c r="AI55">
        <v>0</v>
      </c>
      <c r="AJ55">
        <v>0</v>
      </c>
      <c r="AK55">
        <v>35.15</v>
      </c>
      <c r="AL55">
        <v>0</v>
      </c>
      <c r="AM55">
        <v>0</v>
      </c>
      <c r="AN55">
        <v>0</v>
      </c>
      <c r="AO55">
        <v>0</v>
      </c>
      <c r="AP55">
        <v>0</v>
      </c>
      <c r="AQ55">
        <v>0</v>
      </c>
      <c r="AR55">
        <v>0</v>
      </c>
      <c r="AS55">
        <v>0</v>
      </c>
      <c r="AT55">
        <v>0</v>
      </c>
      <c r="AU55">
        <v>0</v>
      </c>
      <c r="AV55">
        <v>0</v>
      </c>
      <c r="AW55">
        <v>0</v>
      </c>
      <c r="AX55">
        <v>0</v>
      </c>
      <c r="AY55">
        <v>0</v>
      </c>
      <c r="AZ55">
        <v>0</v>
      </c>
      <c r="BA55">
        <v>0</v>
      </c>
      <c r="BB55">
        <v>0</v>
      </c>
      <c r="BC55">
        <v>0</v>
      </c>
      <c r="BD55">
        <v>0</v>
      </c>
      <c r="BE55">
        <v>0</v>
      </c>
      <c r="BF55">
        <v>0</v>
      </c>
      <c r="BG55">
        <v>0</v>
      </c>
      <c r="BH55">
        <v>1</v>
      </c>
      <c r="BI55">
        <v>5.8</v>
      </c>
      <c r="BJ55">
        <v>3.6</v>
      </c>
      <c r="BK55">
        <v>6</v>
      </c>
      <c r="BL55">
        <v>160.69999999999999</v>
      </c>
      <c r="BM55">
        <v>24.11</v>
      </c>
      <c r="BN55">
        <v>184.81</v>
      </c>
      <c r="BO55">
        <v>184.81</v>
      </c>
      <c r="BP55" t="s">
        <v>123</v>
      </c>
      <c r="BQ55" t="s">
        <v>307</v>
      </c>
      <c r="BR55" t="s">
        <v>308</v>
      </c>
      <c r="BS55" s="2">
        <v>44413</v>
      </c>
      <c r="BT55" s="3">
        <v>0.5625</v>
      </c>
      <c r="BU55" t="s">
        <v>309</v>
      </c>
      <c r="BV55" t="s">
        <v>79</v>
      </c>
      <c r="BW55" t="s">
        <v>105</v>
      </c>
      <c r="BX55" t="s">
        <v>142</v>
      </c>
      <c r="BY55">
        <v>18099.490000000002</v>
      </c>
      <c r="BZ55" t="s">
        <v>100</v>
      </c>
      <c r="CC55" t="s">
        <v>109</v>
      </c>
      <c r="CD55">
        <v>3209</v>
      </c>
      <c r="CE55" t="s">
        <v>138</v>
      </c>
      <c r="CF55" s="2">
        <v>44414</v>
      </c>
      <c r="CI55">
        <v>1</v>
      </c>
      <c r="CJ55">
        <v>1</v>
      </c>
      <c r="CK55">
        <v>21</v>
      </c>
      <c r="CL55" t="s">
        <v>79</v>
      </c>
    </row>
    <row r="56" spans="1:90" x14ac:dyDescent="0.25">
      <c r="A56" t="s">
        <v>211</v>
      </c>
      <c r="B56" t="s">
        <v>212</v>
      </c>
      <c r="C56" t="s">
        <v>72</v>
      </c>
      <c r="E56" t="str">
        <f>"009940912222"</f>
        <v>009940912222</v>
      </c>
      <c r="F56" s="2">
        <v>44411</v>
      </c>
      <c r="G56">
        <v>202202</v>
      </c>
      <c r="H56" t="s">
        <v>94</v>
      </c>
      <c r="I56" t="s">
        <v>95</v>
      </c>
      <c r="J56" t="s">
        <v>213</v>
      </c>
      <c r="K56" t="s">
        <v>75</v>
      </c>
      <c r="L56" t="s">
        <v>92</v>
      </c>
      <c r="M56" t="s">
        <v>93</v>
      </c>
      <c r="N56" t="s">
        <v>213</v>
      </c>
      <c r="O56" t="s">
        <v>78</v>
      </c>
      <c r="P56" t="str">
        <f>"11912270 FM                   "</f>
        <v xml:space="preserve">11912270 FM                   </v>
      </c>
      <c r="Q56">
        <v>0</v>
      </c>
      <c r="R56">
        <v>0</v>
      </c>
      <c r="S56">
        <v>0</v>
      </c>
      <c r="T56">
        <v>0</v>
      </c>
      <c r="U56">
        <v>0</v>
      </c>
      <c r="V56">
        <v>0</v>
      </c>
      <c r="W56">
        <v>0</v>
      </c>
      <c r="X56">
        <v>0</v>
      </c>
      <c r="Y56">
        <v>0</v>
      </c>
      <c r="Z56">
        <v>0</v>
      </c>
      <c r="AA56">
        <v>0</v>
      </c>
      <c r="AB56">
        <v>0</v>
      </c>
      <c r="AC56">
        <v>0</v>
      </c>
      <c r="AD56">
        <v>0</v>
      </c>
      <c r="AE56">
        <v>0</v>
      </c>
      <c r="AF56">
        <v>0</v>
      </c>
      <c r="AG56">
        <v>0</v>
      </c>
      <c r="AH56">
        <v>0</v>
      </c>
      <c r="AI56">
        <v>0</v>
      </c>
      <c r="AJ56">
        <v>0</v>
      </c>
      <c r="AK56">
        <v>10.26</v>
      </c>
      <c r="AL56">
        <v>0</v>
      </c>
      <c r="AM56">
        <v>0</v>
      </c>
      <c r="AN56">
        <v>0</v>
      </c>
      <c r="AO56">
        <v>0</v>
      </c>
      <c r="AP56">
        <v>0</v>
      </c>
      <c r="AQ56">
        <v>0</v>
      </c>
      <c r="AR56">
        <v>0</v>
      </c>
      <c r="AS56">
        <v>0</v>
      </c>
      <c r="AT56">
        <v>0</v>
      </c>
      <c r="AU56">
        <v>0</v>
      </c>
      <c r="AV56">
        <v>0</v>
      </c>
      <c r="AW56">
        <v>0</v>
      </c>
      <c r="AX56">
        <v>0</v>
      </c>
      <c r="AY56">
        <v>0</v>
      </c>
      <c r="AZ56">
        <v>0</v>
      </c>
      <c r="BA56">
        <v>0</v>
      </c>
      <c r="BB56">
        <v>0</v>
      </c>
      <c r="BC56">
        <v>0</v>
      </c>
      <c r="BD56">
        <v>0</v>
      </c>
      <c r="BE56">
        <v>0</v>
      </c>
      <c r="BF56">
        <v>0</v>
      </c>
      <c r="BG56">
        <v>0</v>
      </c>
      <c r="BH56">
        <v>1</v>
      </c>
      <c r="BI56">
        <v>1</v>
      </c>
      <c r="BJ56">
        <v>0.2</v>
      </c>
      <c r="BK56">
        <v>1</v>
      </c>
      <c r="BL56">
        <v>52.13</v>
      </c>
      <c r="BM56">
        <v>7.82</v>
      </c>
      <c r="BN56">
        <v>59.95</v>
      </c>
      <c r="BO56">
        <v>59.95</v>
      </c>
      <c r="BR56" t="s">
        <v>215</v>
      </c>
      <c r="BS56" s="2">
        <v>44412</v>
      </c>
      <c r="BT56" s="3">
        <v>0.37638888888888888</v>
      </c>
      <c r="BU56" t="s">
        <v>146</v>
      </c>
      <c r="BV56" t="s">
        <v>85</v>
      </c>
      <c r="BY56">
        <v>1200</v>
      </c>
      <c r="BZ56" t="s">
        <v>100</v>
      </c>
      <c r="CA56" t="s">
        <v>188</v>
      </c>
      <c r="CC56" t="s">
        <v>93</v>
      </c>
      <c r="CD56">
        <v>2021</v>
      </c>
      <c r="CE56" t="s">
        <v>82</v>
      </c>
      <c r="CF56" s="2">
        <v>44413</v>
      </c>
      <c r="CI56">
        <v>1</v>
      </c>
      <c r="CJ56">
        <v>1</v>
      </c>
      <c r="CK56">
        <v>21</v>
      </c>
      <c r="CL56" t="s">
        <v>79</v>
      </c>
    </row>
    <row r="57" spans="1:90" x14ac:dyDescent="0.25">
      <c r="A57" t="s">
        <v>211</v>
      </c>
      <c r="B57" t="s">
        <v>212</v>
      </c>
      <c r="C57" t="s">
        <v>72</v>
      </c>
      <c r="E57" t="str">
        <f>"009940041017"</f>
        <v>009940041017</v>
      </c>
      <c r="F57" s="2">
        <v>44413</v>
      </c>
      <c r="G57">
        <v>202202</v>
      </c>
      <c r="H57" t="s">
        <v>310</v>
      </c>
      <c r="I57" t="s">
        <v>311</v>
      </c>
      <c r="J57" t="s">
        <v>365</v>
      </c>
      <c r="K57" t="s">
        <v>75</v>
      </c>
      <c r="L57" t="s">
        <v>73</v>
      </c>
      <c r="M57" t="s">
        <v>74</v>
      </c>
      <c r="N57" t="s">
        <v>370</v>
      </c>
      <c r="O57" t="s">
        <v>78</v>
      </c>
      <c r="P57" t="str">
        <f>"....                          "</f>
        <v xml:space="preserve">....                          </v>
      </c>
      <c r="Q57">
        <v>0</v>
      </c>
      <c r="R57">
        <v>0</v>
      </c>
      <c r="S57">
        <v>0</v>
      </c>
      <c r="T57">
        <v>0</v>
      </c>
      <c r="U57">
        <v>0</v>
      </c>
      <c r="V57">
        <v>0</v>
      </c>
      <c r="W57">
        <v>0</v>
      </c>
      <c r="X57">
        <v>0</v>
      </c>
      <c r="Y57">
        <v>0</v>
      </c>
      <c r="Z57">
        <v>0</v>
      </c>
      <c r="AA57">
        <v>0</v>
      </c>
      <c r="AB57">
        <v>0</v>
      </c>
      <c r="AC57">
        <v>0</v>
      </c>
      <c r="AD57">
        <v>0</v>
      </c>
      <c r="AE57">
        <v>0</v>
      </c>
      <c r="AF57">
        <v>0</v>
      </c>
      <c r="AG57">
        <v>0</v>
      </c>
      <c r="AH57">
        <v>0</v>
      </c>
      <c r="AI57">
        <v>0</v>
      </c>
      <c r="AJ57">
        <v>0</v>
      </c>
      <c r="AK57">
        <v>11.72</v>
      </c>
      <c r="AL57">
        <v>0</v>
      </c>
      <c r="AM57">
        <v>0</v>
      </c>
      <c r="AN57">
        <v>0</v>
      </c>
      <c r="AO57">
        <v>0</v>
      </c>
      <c r="AP57">
        <v>0</v>
      </c>
      <c r="AQ57">
        <v>0</v>
      </c>
      <c r="AR57">
        <v>0</v>
      </c>
      <c r="AS57">
        <v>0</v>
      </c>
      <c r="AT57">
        <v>0</v>
      </c>
      <c r="AU57">
        <v>0</v>
      </c>
      <c r="AV57">
        <v>0</v>
      </c>
      <c r="AW57">
        <v>0</v>
      </c>
      <c r="AX57">
        <v>0</v>
      </c>
      <c r="AY57">
        <v>0</v>
      </c>
      <c r="AZ57">
        <v>0</v>
      </c>
      <c r="BA57">
        <v>0</v>
      </c>
      <c r="BB57">
        <v>0</v>
      </c>
      <c r="BC57">
        <v>0</v>
      </c>
      <c r="BD57">
        <v>0</v>
      </c>
      <c r="BE57">
        <v>0</v>
      </c>
      <c r="BF57">
        <v>0</v>
      </c>
      <c r="BG57">
        <v>0</v>
      </c>
      <c r="BH57">
        <v>1</v>
      </c>
      <c r="BI57">
        <v>1</v>
      </c>
      <c r="BJ57">
        <v>0.2</v>
      </c>
      <c r="BK57">
        <v>1</v>
      </c>
      <c r="BL57">
        <v>53.59</v>
      </c>
      <c r="BM57">
        <v>8.0399999999999991</v>
      </c>
      <c r="BN57">
        <v>61.63</v>
      </c>
      <c r="BO57">
        <v>61.63</v>
      </c>
      <c r="BQ57" t="s">
        <v>302</v>
      </c>
      <c r="BR57" t="s">
        <v>312</v>
      </c>
      <c r="BS57" s="2">
        <v>44414</v>
      </c>
      <c r="BT57" s="3">
        <v>0.34027777777777773</v>
      </c>
      <c r="BU57" t="s">
        <v>313</v>
      </c>
      <c r="BV57" t="s">
        <v>85</v>
      </c>
      <c r="BY57">
        <v>1200</v>
      </c>
      <c r="BZ57" t="s">
        <v>100</v>
      </c>
      <c r="CA57" t="s">
        <v>91</v>
      </c>
      <c r="CC57" t="s">
        <v>74</v>
      </c>
      <c r="CD57">
        <v>1601</v>
      </c>
      <c r="CE57" t="s">
        <v>82</v>
      </c>
      <c r="CF57" s="2">
        <v>44415</v>
      </c>
      <c r="CI57">
        <v>1</v>
      </c>
      <c r="CJ57">
        <v>1</v>
      </c>
      <c r="CK57">
        <v>21</v>
      </c>
      <c r="CL57" t="s">
        <v>79</v>
      </c>
    </row>
    <row r="58" spans="1:90" x14ac:dyDescent="0.25">
      <c r="A58" t="s">
        <v>211</v>
      </c>
      <c r="B58" t="s">
        <v>212</v>
      </c>
      <c r="C58" t="s">
        <v>72</v>
      </c>
      <c r="E58" t="str">
        <f>"009940842021"</f>
        <v>009940842021</v>
      </c>
      <c r="F58" s="2">
        <v>44411</v>
      </c>
      <c r="G58">
        <v>202202</v>
      </c>
      <c r="H58" t="s">
        <v>153</v>
      </c>
      <c r="I58" t="s">
        <v>154</v>
      </c>
      <c r="J58" t="s">
        <v>364</v>
      </c>
      <c r="K58" t="s">
        <v>75</v>
      </c>
      <c r="L58" t="s">
        <v>94</v>
      </c>
      <c r="M58" t="s">
        <v>95</v>
      </c>
      <c r="N58" t="s">
        <v>364</v>
      </c>
      <c r="O58" t="s">
        <v>78</v>
      </c>
      <c r="P58" t="str">
        <f>"                              "</f>
        <v xml:space="preserve">                              </v>
      </c>
      <c r="Q58">
        <v>0</v>
      </c>
      <c r="R58">
        <v>0</v>
      </c>
      <c r="S58">
        <v>0</v>
      </c>
      <c r="T58">
        <v>0</v>
      </c>
      <c r="U58">
        <v>0</v>
      </c>
      <c r="V58">
        <v>0</v>
      </c>
      <c r="W58">
        <v>0</v>
      </c>
      <c r="X58">
        <v>0</v>
      </c>
      <c r="Y58">
        <v>0</v>
      </c>
      <c r="Z58">
        <v>0</v>
      </c>
      <c r="AA58">
        <v>0</v>
      </c>
      <c r="AB58">
        <v>0</v>
      </c>
      <c r="AC58">
        <v>0</v>
      </c>
      <c r="AD58">
        <v>0</v>
      </c>
      <c r="AE58">
        <v>0</v>
      </c>
      <c r="AF58">
        <v>0</v>
      </c>
      <c r="AG58">
        <v>0</v>
      </c>
      <c r="AH58">
        <v>0</v>
      </c>
      <c r="AI58">
        <v>0</v>
      </c>
      <c r="AJ58">
        <v>0</v>
      </c>
      <c r="AK58">
        <v>10.26</v>
      </c>
      <c r="AL58">
        <v>0</v>
      </c>
      <c r="AM58">
        <v>0</v>
      </c>
      <c r="AN58">
        <v>0</v>
      </c>
      <c r="AO58">
        <v>0</v>
      </c>
      <c r="AP58">
        <v>0</v>
      </c>
      <c r="AQ58">
        <v>0</v>
      </c>
      <c r="AR58">
        <v>0</v>
      </c>
      <c r="AS58">
        <v>0</v>
      </c>
      <c r="AT58">
        <v>0</v>
      </c>
      <c r="AU58">
        <v>0</v>
      </c>
      <c r="AV58">
        <v>0</v>
      </c>
      <c r="AW58">
        <v>0</v>
      </c>
      <c r="AX58">
        <v>0</v>
      </c>
      <c r="AY58">
        <v>0</v>
      </c>
      <c r="AZ58">
        <v>0</v>
      </c>
      <c r="BA58">
        <v>0</v>
      </c>
      <c r="BB58">
        <v>0</v>
      </c>
      <c r="BC58">
        <v>0</v>
      </c>
      <c r="BD58">
        <v>0</v>
      </c>
      <c r="BE58">
        <v>0</v>
      </c>
      <c r="BF58">
        <v>0</v>
      </c>
      <c r="BG58">
        <v>0</v>
      </c>
      <c r="BH58">
        <v>1</v>
      </c>
      <c r="BI58">
        <v>1</v>
      </c>
      <c r="BJ58">
        <v>0.2</v>
      </c>
      <c r="BK58">
        <v>1</v>
      </c>
      <c r="BL58">
        <v>52.13</v>
      </c>
      <c r="BM58">
        <v>7.82</v>
      </c>
      <c r="BN58">
        <v>59.95</v>
      </c>
      <c r="BO58">
        <v>59.95</v>
      </c>
      <c r="BQ58" t="s">
        <v>314</v>
      </c>
      <c r="BR58" t="s">
        <v>315</v>
      </c>
      <c r="BS58" s="2">
        <v>44412</v>
      </c>
      <c r="BT58" s="3">
        <v>0.38958333333333334</v>
      </c>
      <c r="BU58" t="s">
        <v>304</v>
      </c>
      <c r="BV58" t="s">
        <v>85</v>
      </c>
      <c r="BY58">
        <v>1200</v>
      </c>
      <c r="BZ58" t="s">
        <v>100</v>
      </c>
      <c r="CA58" t="s">
        <v>96</v>
      </c>
      <c r="CC58" t="s">
        <v>95</v>
      </c>
      <c r="CD58">
        <v>6000</v>
      </c>
      <c r="CE58" t="s">
        <v>82</v>
      </c>
      <c r="CF58" s="2">
        <v>44413</v>
      </c>
      <c r="CI58">
        <v>1</v>
      </c>
      <c r="CJ58">
        <v>1</v>
      </c>
      <c r="CK58">
        <v>21</v>
      </c>
      <c r="CL58" t="s">
        <v>79</v>
      </c>
    </row>
    <row r="59" spans="1:90" x14ac:dyDescent="0.25">
      <c r="A59" t="s">
        <v>211</v>
      </c>
      <c r="B59" t="s">
        <v>212</v>
      </c>
      <c r="C59" t="s">
        <v>72</v>
      </c>
      <c r="E59" t="str">
        <f>"009941750987"</f>
        <v>009941750987</v>
      </c>
      <c r="F59" s="2">
        <v>44410</v>
      </c>
      <c r="G59">
        <v>202202</v>
      </c>
      <c r="H59" t="s">
        <v>118</v>
      </c>
      <c r="I59" t="s">
        <v>118</v>
      </c>
      <c r="J59" t="s">
        <v>263</v>
      </c>
      <c r="K59" t="s">
        <v>75</v>
      </c>
      <c r="L59" t="s">
        <v>108</v>
      </c>
      <c r="M59" t="s">
        <v>109</v>
      </c>
      <c r="N59" t="s">
        <v>306</v>
      </c>
      <c r="O59" t="s">
        <v>78</v>
      </c>
      <c r="P59" t="str">
        <f>"CPT2108420045                 "</f>
        <v xml:space="preserve">CPT2108420045                 </v>
      </c>
      <c r="Q59">
        <v>0</v>
      </c>
      <c r="R59">
        <v>0</v>
      </c>
      <c r="S59">
        <v>0</v>
      </c>
      <c r="T59">
        <v>0</v>
      </c>
      <c r="U59">
        <v>0</v>
      </c>
      <c r="V59">
        <v>0</v>
      </c>
      <c r="W59">
        <v>0</v>
      </c>
      <c r="X59">
        <v>0</v>
      </c>
      <c r="Y59">
        <v>0</v>
      </c>
      <c r="Z59">
        <v>0</v>
      </c>
      <c r="AA59">
        <v>0</v>
      </c>
      <c r="AB59">
        <v>0</v>
      </c>
      <c r="AC59">
        <v>0</v>
      </c>
      <c r="AD59">
        <v>0</v>
      </c>
      <c r="AE59">
        <v>0</v>
      </c>
      <c r="AF59">
        <v>0</v>
      </c>
      <c r="AG59">
        <v>0</v>
      </c>
      <c r="AH59">
        <v>0</v>
      </c>
      <c r="AI59">
        <v>0</v>
      </c>
      <c r="AJ59">
        <v>0</v>
      </c>
      <c r="AK59">
        <v>19.87</v>
      </c>
      <c r="AL59">
        <v>0</v>
      </c>
      <c r="AM59">
        <v>0</v>
      </c>
      <c r="AN59">
        <v>0</v>
      </c>
      <c r="AO59">
        <v>0</v>
      </c>
      <c r="AP59">
        <v>0</v>
      </c>
      <c r="AQ59">
        <v>0</v>
      </c>
      <c r="AR59">
        <v>0</v>
      </c>
      <c r="AS59">
        <v>0</v>
      </c>
      <c r="AT59">
        <v>0</v>
      </c>
      <c r="AU59">
        <v>0</v>
      </c>
      <c r="AV59">
        <v>0</v>
      </c>
      <c r="AW59">
        <v>0</v>
      </c>
      <c r="AX59">
        <v>0</v>
      </c>
      <c r="AY59">
        <v>0</v>
      </c>
      <c r="AZ59">
        <v>0</v>
      </c>
      <c r="BA59">
        <v>0</v>
      </c>
      <c r="BB59">
        <v>0</v>
      </c>
      <c r="BC59">
        <v>0</v>
      </c>
      <c r="BD59">
        <v>0</v>
      </c>
      <c r="BE59">
        <v>0</v>
      </c>
      <c r="BF59">
        <v>0</v>
      </c>
      <c r="BG59">
        <v>0</v>
      </c>
      <c r="BH59">
        <v>1</v>
      </c>
      <c r="BI59">
        <v>1</v>
      </c>
      <c r="BJ59">
        <v>0.9</v>
      </c>
      <c r="BK59">
        <v>1</v>
      </c>
      <c r="BL59">
        <v>100.99</v>
      </c>
      <c r="BM59">
        <v>15.15</v>
      </c>
      <c r="BN59">
        <v>116.14</v>
      </c>
      <c r="BO59">
        <v>116.14</v>
      </c>
      <c r="BQ59" t="s">
        <v>316</v>
      </c>
      <c r="BR59" t="s">
        <v>207</v>
      </c>
      <c r="BS59" s="2">
        <v>44412</v>
      </c>
      <c r="BT59" s="3">
        <v>0.44097222222222227</v>
      </c>
      <c r="BU59" t="s">
        <v>317</v>
      </c>
      <c r="BV59" t="s">
        <v>79</v>
      </c>
      <c r="BW59" t="s">
        <v>105</v>
      </c>
      <c r="BX59" t="s">
        <v>142</v>
      </c>
      <c r="BY59">
        <v>4385.22</v>
      </c>
      <c r="BZ59" t="s">
        <v>100</v>
      </c>
      <c r="CA59" t="s">
        <v>125</v>
      </c>
      <c r="CC59" t="s">
        <v>109</v>
      </c>
      <c r="CD59">
        <v>3201</v>
      </c>
      <c r="CE59" t="s">
        <v>82</v>
      </c>
      <c r="CF59" s="2">
        <v>44413</v>
      </c>
      <c r="CI59">
        <v>1</v>
      </c>
      <c r="CJ59">
        <v>2</v>
      </c>
      <c r="CK59">
        <v>23</v>
      </c>
      <c r="CL59" t="s">
        <v>79</v>
      </c>
    </row>
    <row r="60" spans="1:90" x14ac:dyDescent="0.25">
      <c r="A60" t="s">
        <v>211</v>
      </c>
      <c r="B60" t="s">
        <v>212</v>
      </c>
      <c r="C60" t="s">
        <v>72</v>
      </c>
      <c r="E60" t="str">
        <f>"009941750988"</f>
        <v>009941750988</v>
      </c>
      <c r="F60" s="2">
        <v>44410</v>
      </c>
      <c r="G60">
        <v>202202</v>
      </c>
      <c r="H60" t="s">
        <v>118</v>
      </c>
      <c r="I60" t="s">
        <v>118</v>
      </c>
      <c r="J60" t="s">
        <v>263</v>
      </c>
      <c r="K60" t="s">
        <v>75</v>
      </c>
      <c r="L60" t="s">
        <v>108</v>
      </c>
      <c r="M60" t="s">
        <v>109</v>
      </c>
      <c r="N60" t="s">
        <v>318</v>
      </c>
      <c r="O60" t="s">
        <v>78</v>
      </c>
      <c r="P60" t="str">
        <f>"                              "</f>
        <v xml:space="preserve">                              </v>
      </c>
      <c r="Q60">
        <v>0</v>
      </c>
      <c r="R60">
        <v>0</v>
      </c>
      <c r="S60">
        <v>0</v>
      </c>
      <c r="T60">
        <v>0</v>
      </c>
      <c r="U60">
        <v>0</v>
      </c>
      <c r="V60">
        <v>0</v>
      </c>
      <c r="W60">
        <v>0</v>
      </c>
      <c r="X60">
        <v>0</v>
      </c>
      <c r="Y60">
        <v>0</v>
      </c>
      <c r="Z60">
        <v>0</v>
      </c>
      <c r="AA60">
        <v>0</v>
      </c>
      <c r="AB60">
        <v>0</v>
      </c>
      <c r="AC60">
        <v>0</v>
      </c>
      <c r="AD60">
        <v>0</v>
      </c>
      <c r="AE60">
        <v>0</v>
      </c>
      <c r="AF60">
        <v>0</v>
      </c>
      <c r="AG60">
        <v>0</v>
      </c>
      <c r="AH60">
        <v>0</v>
      </c>
      <c r="AI60">
        <v>0</v>
      </c>
      <c r="AJ60">
        <v>0</v>
      </c>
      <c r="AK60">
        <v>19.87</v>
      </c>
      <c r="AL60">
        <v>0</v>
      </c>
      <c r="AM60">
        <v>0</v>
      </c>
      <c r="AN60">
        <v>0</v>
      </c>
      <c r="AO60">
        <v>0</v>
      </c>
      <c r="AP60">
        <v>0</v>
      </c>
      <c r="AQ60">
        <v>0</v>
      </c>
      <c r="AR60">
        <v>0</v>
      </c>
      <c r="AS60">
        <v>0</v>
      </c>
      <c r="AT60">
        <v>0</v>
      </c>
      <c r="AU60">
        <v>0</v>
      </c>
      <c r="AV60">
        <v>0</v>
      </c>
      <c r="AW60">
        <v>0</v>
      </c>
      <c r="AX60">
        <v>0</v>
      </c>
      <c r="AY60">
        <v>0</v>
      </c>
      <c r="AZ60">
        <v>0</v>
      </c>
      <c r="BA60">
        <v>0</v>
      </c>
      <c r="BB60">
        <v>0</v>
      </c>
      <c r="BC60">
        <v>0</v>
      </c>
      <c r="BD60">
        <v>0</v>
      </c>
      <c r="BE60">
        <v>0</v>
      </c>
      <c r="BF60">
        <v>0</v>
      </c>
      <c r="BG60">
        <v>0</v>
      </c>
      <c r="BH60">
        <v>1</v>
      </c>
      <c r="BI60">
        <v>0.6</v>
      </c>
      <c r="BJ60">
        <v>0.7</v>
      </c>
      <c r="BK60">
        <v>1</v>
      </c>
      <c r="BL60">
        <v>100.99</v>
      </c>
      <c r="BM60">
        <v>15.15</v>
      </c>
      <c r="BN60">
        <v>116.14</v>
      </c>
      <c r="BO60">
        <v>116.14</v>
      </c>
      <c r="BQ60" t="s">
        <v>318</v>
      </c>
      <c r="BR60" t="s">
        <v>319</v>
      </c>
      <c r="BS60" s="2">
        <v>44412</v>
      </c>
      <c r="BT60" s="3">
        <v>0.63541666666666663</v>
      </c>
      <c r="BU60" t="s">
        <v>320</v>
      </c>
      <c r="BV60" t="s">
        <v>79</v>
      </c>
      <c r="BW60" t="s">
        <v>105</v>
      </c>
      <c r="BX60" t="s">
        <v>142</v>
      </c>
      <c r="BY60">
        <v>3738.42</v>
      </c>
      <c r="BZ60" t="s">
        <v>100</v>
      </c>
      <c r="CA60" t="s">
        <v>125</v>
      </c>
      <c r="CC60" t="s">
        <v>109</v>
      </c>
      <c r="CD60">
        <v>3201</v>
      </c>
      <c r="CE60" t="s">
        <v>82</v>
      </c>
      <c r="CF60" s="2">
        <v>44413</v>
      </c>
      <c r="CI60">
        <v>1</v>
      </c>
      <c r="CJ60">
        <v>2</v>
      </c>
      <c r="CK60">
        <v>23</v>
      </c>
      <c r="CL60" t="s">
        <v>79</v>
      </c>
    </row>
    <row r="61" spans="1:90" x14ac:dyDescent="0.25">
      <c r="A61" t="s">
        <v>211</v>
      </c>
      <c r="B61" t="s">
        <v>212</v>
      </c>
      <c r="C61" t="s">
        <v>72</v>
      </c>
      <c r="E61" t="str">
        <f>"009941483578"</f>
        <v>009941483578</v>
      </c>
      <c r="F61" s="2">
        <v>44418</v>
      </c>
      <c r="G61">
        <v>202202</v>
      </c>
      <c r="H61" t="s">
        <v>73</v>
      </c>
      <c r="I61" t="s">
        <v>74</v>
      </c>
      <c r="J61" t="s">
        <v>226</v>
      </c>
      <c r="K61" t="s">
        <v>75</v>
      </c>
      <c r="L61" t="s">
        <v>153</v>
      </c>
      <c r="M61" t="s">
        <v>154</v>
      </c>
      <c r="N61" t="s">
        <v>227</v>
      </c>
      <c r="O61" t="s">
        <v>130</v>
      </c>
      <c r="P61" t="str">
        <f>"469237 469227                 "</f>
        <v xml:space="preserve">469237 469227                 </v>
      </c>
      <c r="Q61">
        <v>0</v>
      </c>
      <c r="R61">
        <v>0</v>
      </c>
      <c r="S61">
        <v>0</v>
      </c>
      <c r="T61">
        <v>0</v>
      </c>
      <c r="U61">
        <v>0</v>
      </c>
      <c r="V61">
        <v>0</v>
      </c>
      <c r="W61">
        <v>0</v>
      </c>
      <c r="X61">
        <v>0</v>
      </c>
      <c r="Y61">
        <v>0</v>
      </c>
      <c r="Z61">
        <v>0</v>
      </c>
      <c r="AA61">
        <v>0</v>
      </c>
      <c r="AB61">
        <v>0</v>
      </c>
      <c r="AC61">
        <v>0</v>
      </c>
      <c r="AD61">
        <v>0</v>
      </c>
      <c r="AE61">
        <v>0</v>
      </c>
      <c r="AF61">
        <v>0</v>
      </c>
      <c r="AG61">
        <v>0</v>
      </c>
      <c r="AH61">
        <v>0</v>
      </c>
      <c r="AI61">
        <v>0</v>
      </c>
      <c r="AJ61">
        <v>0</v>
      </c>
      <c r="AK61">
        <v>278.05</v>
      </c>
      <c r="AL61">
        <v>0</v>
      </c>
      <c r="AM61">
        <v>0</v>
      </c>
      <c r="AN61">
        <v>0</v>
      </c>
      <c r="AO61">
        <v>0</v>
      </c>
      <c r="AP61">
        <v>0</v>
      </c>
      <c r="AQ61">
        <v>0</v>
      </c>
      <c r="AR61">
        <v>0</v>
      </c>
      <c r="AS61">
        <v>0</v>
      </c>
      <c r="AT61">
        <v>0</v>
      </c>
      <c r="AU61">
        <v>0</v>
      </c>
      <c r="AV61">
        <v>0</v>
      </c>
      <c r="AW61">
        <v>0</v>
      </c>
      <c r="AX61">
        <v>0</v>
      </c>
      <c r="AY61">
        <v>0</v>
      </c>
      <c r="AZ61">
        <v>0</v>
      </c>
      <c r="BA61">
        <v>0</v>
      </c>
      <c r="BB61">
        <v>0</v>
      </c>
      <c r="BC61">
        <v>0</v>
      </c>
      <c r="BD61">
        <v>0</v>
      </c>
      <c r="BE61">
        <v>0</v>
      </c>
      <c r="BF61">
        <v>0</v>
      </c>
      <c r="BG61">
        <v>0</v>
      </c>
      <c r="BH61">
        <v>1</v>
      </c>
      <c r="BI61">
        <v>56</v>
      </c>
      <c r="BJ61">
        <v>162.1</v>
      </c>
      <c r="BK61">
        <v>163</v>
      </c>
      <c r="BL61">
        <v>1276.07</v>
      </c>
      <c r="BM61">
        <v>191.41</v>
      </c>
      <c r="BN61">
        <v>1467.48</v>
      </c>
      <c r="BO61">
        <v>1467.48</v>
      </c>
      <c r="BQ61" t="s">
        <v>228</v>
      </c>
      <c r="BR61" t="s">
        <v>229</v>
      </c>
      <c r="BS61" s="2">
        <v>44420</v>
      </c>
      <c r="BT61" s="3">
        <v>0.72152777777777777</v>
      </c>
      <c r="BU61" t="s">
        <v>301</v>
      </c>
      <c r="BV61" t="s">
        <v>85</v>
      </c>
      <c r="BY61">
        <v>810700</v>
      </c>
      <c r="CC61" t="s">
        <v>154</v>
      </c>
      <c r="CD61">
        <v>6529</v>
      </c>
      <c r="CE61" t="s">
        <v>82</v>
      </c>
      <c r="CF61" s="2">
        <v>44420</v>
      </c>
      <c r="CI61">
        <v>0</v>
      </c>
      <c r="CJ61">
        <v>0</v>
      </c>
      <c r="CK61" t="s">
        <v>164</v>
      </c>
      <c r="CL61" t="s">
        <v>79</v>
      </c>
    </row>
    <row r="62" spans="1:90" x14ac:dyDescent="0.25">
      <c r="A62" t="s">
        <v>211</v>
      </c>
      <c r="B62" t="s">
        <v>212</v>
      </c>
      <c r="C62" t="s">
        <v>72</v>
      </c>
      <c r="E62" t="str">
        <f>"009940857332"</f>
        <v>009940857332</v>
      </c>
      <c r="F62" s="2">
        <v>44418</v>
      </c>
      <c r="G62">
        <v>202202</v>
      </c>
      <c r="H62" t="s">
        <v>166</v>
      </c>
      <c r="I62" t="s">
        <v>167</v>
      </c>
      <c r="J62" t="s">
        <v>255</v>
      </c>
      <c r="K62" t="s">
        <v>75</v>
      </c>
      <c r="L62" t="s">
        <v>94</v>
      </c>
      <c r="M62" t="s">
        <v>95</v>
      </c>
      <c r="N62" t="s">
        <v>256</v>
      </c>
      <c r="O62" t="s">
        <v>130</v>
      </c>
      <c r="P62" t="str">
        <f>"NA                            "</f>
        <v xml:space="preserve">NA                            </v>
      </c>
      <c r="Q62">
        <v>0</v>
      </c>
      <c r="R62">
        <v>0</v>
      </c>
      <c r="S62">
        <v>0</v>
      </c>
      <c r="T62">
        <v>0</v>
      </c>
      <c r="U62">
        <v>0</v>
      </c>
      <c r="V62">
        <v>0</v>
      </c>
      <c r="W62">
        <v>0</v>
      </c>
      <c r="X62">
        <v>0</v>
      </c>
      <c r="Y62">
        <v>0</v>
      </c>
      <c r="Z62">
        <v>0</v>
      </c>
      <c r="AA62">
        <v>0</v>
      </c>
      <c r="AB62">
        <v>0</v>
      </c>
      <c r="AC62">
        <v>0</v>
      </c>
      <c r="AD62">
        <v>0</v>
      </c>
      <c r="AE62">
        <v>0</v>
      </c>
      <c r="AF62">
        <v>0</v>
      </c>
      <c r="AG62">
        <v>0</v>
      </c>
      <c r="AH62">
        <v>0</v>
      </c>
      <c r="AI62">
        <v>0</v>
      </c>
      <c r="AJ62">
        <v>0</v>
      </c>
      <c r="AK62">
        <v>29.14</v>
      </c>
      <c r="AL62">
        <v>0</v>
      </c>
      <c r="AM62">
        <v>0</v>
      </c>
      <c r="AN62">
        <v>0</v>
      </c>
      <c r="AO62">
        <v>0</v>
      </c>
      <c r="AP62">
        <v>0</v>
      </c>
      <c r="AQ62">
        <v>0</v>
      </c>
      <c r="AR62">
        <v>0</v>
      </c>
      <c r="AS62">
        <v>0</v>
      </c>
      <c r="AT62">
        <v>0</v>
      </c>
      <c r="AU62">
        <v>0</v>
      </c>
      <c r="AV62">
        <v>0</v>
      </c>
      <c r="AW62">
        <v>0</v>
      </c>
      <c r="AX62">
        <v>0</v>
      </c>
      <c r="AY62">
        <v>0</v>
      </c>
      <c r="AZ62">
        <v>0</v>
      </c>
      <c r="BA62">
        <v>0</v>
      </c>
      <c r="BB62">
        <v>0</v>
      </c>
      <c r="BC62">
        <v>0</v>
      </c>
      <c r="BD62">
        <v>0</v>
      </c>
      <c r="BE62">
        <v>0</v>
      </c>
      <c r="BF62">
        <v>0</v>
      </c>
      <c r="BG62">
        <v>0</v>
      </c>
      <c r="BH62">
        <v>1</v>
      </c>
      <c r="BI62">
        <v>13.6</v>
      </c>
      <c r="BJ62">
        <v>19.2</v>
      </c>
      <c r="BK62">
        <v>20</v>
      </c>
      <c r="BL62">
        <v>138.19999999999999</v>
      </c>
      <c r="BM62">
        <v>20.73</v>
      </c>
      <c r="BN62">
        <v>158.93</v>
      </c>
      <c r="BO62">
        <v>158.93</v>
      </c>
      <c r="BQ62" t="s">
        <v>206</v>
      </c>
      <c r="BR62" t="s">
        <v>257</v>
      </c>
      <c r="BS62" s="2">
        <v>44420</v>
      </c>
      <c r="BT62" s="3">
        <v>0.42499999999999999</v>
      </c>
      <c r="BU62" t="s">
        <v>134</v>
      </c>
      <c r="BV62" t="s">
        <v>85</v>
      </c>
      <c r="BY62">
        <v>96246.27</v>
      </c>
      <c r="CA62" t="s">
        <v>99</v>
      </c>
      <c r="CC62" t="s">
        <v>95</v>
      </c>
      <c r="CD62">
        <v>6001</v>
      </c>
      <c r="CE62" t="s">
        <v>82</v>
      </c>
      <c r="CF62" s="2">
        <v>44421</v>
      </c>
      <c r="CI62">
        <v>2</v>
      </c>
      <c r="CJ62">
        <v>2</v>
      </c>
      <c r="CK62" t="s">
        <v>131</v>
      </c>
      <c r="CL62" t="s">
        <v>79</v>
      </c>
    </row>
    <row r="63" spans="1:90" x14ac:dyDescent="0.25">
      <c r="A63" t="s">
        <v>211</v>
      </c>
      <c r="B63" t="s">
        <v>212</v>
      </c>
      <c r="C63" t="s">
        <v>72</v>
      </c>
      <c r="E63" t="str">
        <f>"009941483579"</f>
        <v>009941483579</v>
      </c>
      <c r="F63" s="2">
        <v>44418</v>
      </c>
      <c r="G63">
        <v>202202</v>
      </c>
      <c r="H63" t="s">
        <v>73</v>
      </c>
      <c r="I63" t="s">
        <v>74</v>
      </c>
      <c r="J63" t="s">
        <v>226</v>
      </c>
      <c r="K63" t="s">
        <v>75</v>
      </c>
      <c r="L63" t="s">
        <v>104</v>
      </c>
      <c r="M63" t="s">
        <v>104</v>
      </c>
      <c r="N63" t="s">
        <v>266</v>
      </c>
      <c r="O63" t="s">
        <v>130</v>
      </c>
      <c r="P63" t="str">
        <f>"469317 469320                 "</f>
        <v xml:space="preserve">469317 469320                 </v>
      </c>
      <c r="Q63">
        <v>0</v>
      </c>
      <c r="R63">
        <v>0</v>
      </c>
      <c r="S63">
        <v>0</v>
      </c>
      <c r="T63">
        <v>0</v>
      </c>
      <c r="U63">
        <v>0</v>
      </c>
      <c r="V63">
        <v>0</v>
      </c>
      <c r="W63">
        <v>0</v>
      </c>
      <c r="X63">
        <v>0</v>
      </c>
      <c r="Y63">
        <v>0</v>
      </c>
      <c r="Z63">
        <v>0</v>
      </c>
      <c r="AA63">
        <v>0</v>
      </c>
      <c r="AB63">
        <v>0</v>
      </c>
      <c r="AC63">
        <v>0</v>
      </c>
      <c r="AD63">
        <v>0</v>
      </c>
      <c r="AE63">
        <v>0</v>
      </c>
      <c r="AF63">
        <v>0</v>
      </c>
      <c r="AG63">
        <v>0</v>
      </c>
      <c r="AH63">
        <v>0</v>
      </c>
      <c r="AI63">
        <v>0</v>
      </c>
      <c r="AJ63">
        <v>0</v>
      </c>
      <c r="AK63">
        <v>28.58</v>
      </c>
      <c r="AL63">
        <v>0</v>
      </c>
      <c r="AM63">
        <v>0</v>
      </c>
      <c r="AN63">
        <v>0</v>
      </c>
      <c r="AO63">
        <v>0</v>
      </c>
      <c r="AP63">
        <v>0</v>
      </c>
      <c r="AQ63">
        <v>0</v>
      </c>
      <c r="AR63">
        <v>0</v>
      </c>
      <c r="AS63">
        <v>0</v>
      </c>
      <c r="AT63">
        <v>0</v>
      </c>
      <c r="AU63">
        <v>0</v>
      </c>
      <c r="AV63">
        <v>0</v>
      </c>
      <c r="AW63">
        <v>0</v>
      </c>
      <c r="AX63">
        <v>0</v>
      </c>
      <c r="AY63">
        <v>0</v>
      </c>
      <c r="AZ63">
        <v>0</v>
      </c>
      <c r="BA63">
        <v>0</v>
      </c>
      <c r="BB63">
        <v>0</v>
      </c>
      <c r="BC63">
        <v>0</v>
      </c>
      <c r="BD63">
        <v>0</v>
      </c>
      <c r="BE63">
        <v>0</v>
      </c>
      <c r="BF63">
        <v>0</v>
      </c>
      <c r="BG63">
        <v>0</v>
      </c>
      <c r="BH63">
        <v>1</v>
      </c>
      <c r="BI63">
        <v>1.2</v>
      </c>
      <c r="BJ63">
        <v>1.5</v>
      </c>
      <c r="BK63">
        <v>2</v>
      </c>
      <c r="BL63">
        <v>135.63999999999999</v>
      </c>
      <c r="BM63">
        <v>20.350000000000001</v>
      </c>
      <c r="BN63">
        <v>155.99</v>
      </c>
      <c r="BO63">
        <v>155.99</v>
      </c>
      <c r="BQ63" t="s">
        <v>267</v>
      </c>
      <c r="BR63" t="s">
        <v>229</v>
      </c>
      <c r="BS63" s="2">
        <v>44420</v>
      </c>
      <c r="BT63" s="3">
        <v>0.65763888888888888</v>
      </c>
      <c r="BU63" t="s">
        <v>321</v>
      </c>
      <c r="BV63" t="s">
        <v>85</v>
      </c>
      <c r="BY63">
        <v>7316.12</v>
      </c>
      <c r="CA63" t="s">
        <v>149</v>
      </c>
      <c r="CC63" t="s">
        <v>104</v>
      </c>
      <c r="CD63">
        <v>6836</v>
      </c>
      <c r="CE63" t="s">
        <v>82</v>
      </c>
      <c r="CF63" s="2">
        <v>44424</v>
      </c>
      <c r="CI63">
        <v>3</v>
      </c>
      <c r="CJ63">
        <v>2</v>
      </c>
      <c r="CK63" t="s">
        <v>164</v>
      </c>
      <c r="CL63" t="s">
        <v>79</v>
      </c>
    </row>
    <row r="64" spans="1:90" x14ac:dyDescent="0.25">
      <c r="A64" t="s">
        <v>211</v>
      </c>
      <c r="B64" t="s">
        <v>212</v>
      </c>
      <c r="C64" t="s">
        <v>72</v>
      </c>
      <c r="E64" t="str">
        <f>"009939754322"</f>
        <v>009939754322</v>
      </c>
      <c r="F64" s="2">
        <v>44418</v>
      </c>
      <c r="G64">
        <v>202202</v>
      </c>
      <c r="H64" t="s">
        <v>108</v>
      </c>
      <c r="I64" t="s">
        <v>109</v>
      </c>
      <c r="J64" t="s">
        <v>213</v>
      </c>
      <c r="K64" t="s">
        <v>75</v>
      </c>
      <c r="L64" t="s">
        <v>89</v>
      </c>
      <c r="M64" t="s">
        <v>90</v>
      </c>
      <c r="N64" t="s">
        <v>377</v>
      </c>
      <c r="O64" t="s">
        <v>150</v>
      </c>
      <c r="P64" t="str">
        <f>"                              "</f>
        <v xml:space="preserve">                              </v>
      </c>
      <c r="Q64">
        <v>0</v>
      </c>
      <c r="R64">
        <v>0</v>
      </c>
      <c r="S64">
        <v>0</v>
      </c>
      <c r="T64">
        <v>0</v>
      </c>
      <c r="U64">
        <v>0</v>
      </c>
      <c r="V64">
        <v>0</v>
      </c>
      <c r="W64">
        <v>0</v>
      </c>
      <c r="X64">
        <v>0</v>
      </c>
      <c r="Y64">
        <v>0</v>
      </c>
      <c r="Z64">
        <v>0</v>
      </c>
      <c r="AA64">
        <v>0</v>
      </c>
      <c r="AB64">
        <v>0</v>
      </c>
      <c r="AC64">
        <v>0</v>
      </c>
      <c r="AD64">
        <v>0</v>
      </c>
      <c r="AE64">
        <v>0</v>
      </c>
      <c r="AF64">
        <v>0</v>
      </c>
      <c r="AG64">
        <v>0</v>
      </c>
      <c r="AH64">
        <v>0</v>
      </c>
      <c r="AI64">
        <v>0</v>
      </c>
      <c r="AJ64">
        <v>0</v>
      </c>
      <c r="AK64">
        <v>21.98</v>
      </c>
      <c r="AL64">
        <v>0</v>
      </c>
      <c r="AM64">
        <v>0</v>
      </c>
      <c r="AN64">
        <v>0</v>
      </c>
      <c r="AO64">
        <v>0</v>
      </c>
      <c r="AP64">
        <v>0</v>
      </c>
      <c r="AQ64">
        <v>0</v>
      </c>
      <c r="AR64">
        <v>0</v>
      </c>
      <c r="AS64">
        <v>0</v>
      </c>
      <c r="AT64">
        <v>0</v>
      </c>
      <c r="AU64">
        <v>0</v>
      </c>
      <c r="AV64">
        <v>0</v>
      </c>
      <c r="AW64">
        <v>0</v>
      </c>
      <c r="AX64">
        <v>0</v>
      </c>
      <c r="AY64">
        <v>0</v>
      </c>
      <c r="AZ64">
        <v>0</v>
      </c>
      <c r="BA64">
        <v>0</v>
      </c>
      <c r="BB64">
        <v>0</v>
      </c>
      <c r="BC64">
        <v>0</v>
      </c>
      <c r="BD64">
        <v>0</v>
      </c>
      <c r="BE64">
        <v>0</v>
      </c>
      <c r="BF64">
        <v>0</v>
      </c>
      <c r="BG64">
        <v>0</v>
      </c>
      <c r="BH64">
        <v>1</v>
      </c>
      <c r="BI64">
        <v>1</v>
      </c>
      <c r="BJ64">
        <v>0.4</v>
      </c>
      <c r="BK64">
        <v>1</v>
      </c>
      <c r="BL64">
        <v>100.48</v>
      </c>
      <c r="BM64">
        <v>15.07</v>
      </c>
      <c r="BN64">
        <v>115.55</v>
      </c>
      <c r="BO64">
        <v>115.55</v>
      </c>
      <c r="BQ64" t="s">
        <v>322</v>
      </c>
      <c r="BR64" t="s">
        <v>323</v>
      </c>
      <c r="BS64" s="2">
        <v>44420</v>
      </c>
      <c r="BT64" s="3">
        <v>0.4375</v>
      </c>
      <c r="BU64" t="s">
        <v>324</v>
      </c>
      <c r="BV64" t="s">
        <v>79</v>
      </c>
      <c r="BW64" t="s">
        <v>97</v>
      </c>
      <c r="BX64" t="s">
        <v>98</v>
      </c>
      <c r="BY64">
        <v>1920</v>
      </c>
      <c r="BZ64" t="s">
        <v>163</v>
      </c>
      <c r="CA64" t="s">
        <v>187</v>
      </c>
      <c r="CC64" t="s">
        <v>90</v>
      </c>
      <c r="CD64">
        <v>8001</v>
      </c>
      <c r="CE64" t="s">
        <v>82</v>
      </c>
      <c r="CF64" s="2">
        <v>44421</v>
      </c>
      <c r="CI64">
        <v>1</v>
      </c>
      <c r="CJ64">
        <v>2</v>
      </c>
      <c r="CK64">
        <v>31</v>
      </c>
      <c r="CL64" t="s">
        <v>79</v>
      </c>
    </row>
    <row r="65" spans="1:90" x14ac:dyDescent="0.25">
      <c r="A65" t="s">
        <v>211</v>
      </c>
      <c r="B65" t="s">
        <v>212</v>
      </c>
      <c r="C65" t="s">
        <v>72</v>
      </c>
      <c r="E65" t="str">
        <f>"009940912223"</f>
        <v>009940912223</v>
      </c>
      <c r="F65" s="2">
        <v>44418</v>
      </c>
      <c r="G65">
        <v>202202</v>
      </c>
      <c r="H65" t="s">
        <v>94</v>
      </c>
      <c r="I65" t="s">
        <v>95</v>
      </c>
      <c r="J65" t="s">
        <v>213</v>
      </c>
      <c r="K65" t="s">
        <v>75</v>
      </c>
      <c r="L65" t="s">
        <v>92</v>
      </c>
      <c r="M65" t="s">
        <v>93</v>
      </c>
      <c r="N65" t="s">
        <v>370</v>
      </c>
      <c r="O65" t="s">
        <v>78</v>
      </c>
      <c r="P65" t="str">
        <f>"11912270 FM                   "</f>
        <v xml:space="preserve">11912270 FM                   </v>
      </c>
      <c r="Q65">
        <v>0</v>
      </c>
      <c r="R65">
        <v>0</v>
      </c>
      <c r="S65">
        <v>0</v>
      </c>
      <c r="T65">
        <v>0</v>
      </c>
      <c r="U65">
        <v>0</v>
      </c>
      <c r="V65">
        <v>0</v>
      </c>
      <c r="W65">
        <v>0</v>
      </c>
      <c r="X65">
        <v>0</v>
      </c>
      <c r="Y65">
        <v>0</v>
      </c>
      <c r="Z65">
        <v>0</v>
      </c>
      <c r="AA65">
        <v>0</v>
      </c>
      <c r="AB65">
        <v>0</v>
      </c>
      <c r="AC65">
        <v>0</v>
      </c>
      <c r="AD65">
        <v>0</v>
      </c>
      <c r="AE65">
        <v>0</v>
      </c>
      <c r="AF65">
        <v>0</v>
      </c>
      <c r="AG65">
        <v>0</v>
      </c>
      <c r="AH65">
        <v>0</v>
      </c>
      <c r="AI65">
        <v>0</v>
      </c>
      <c r="AJ65">
        <v>0</v>
      </c>
      <c r="AK65">
        <v>11.72</v>
      </c>
      <c r="AL65">
        <v>0</v>
      </c>
      <c r="AM65">
        <v>0</v>
      </c>
      <c r="AN65">
        <v>0</v>
      </c>
      <c r="AO65">
        <v>0</v>
      </c>
      <c r="AP65">
        <v>0</v>
      </c>
      <c r="AQ65">
        <v>0</v>
      </c>
      <c r="AR65">
        <v>0</v>
      </c>
      <c r="AS65">
        <v>0</v>
      </c>
      <c r="AT65">
        <v>0</v>
      </c>
      <c r="AU65">
        <v>0</v>
      </c>
      <c r="AV65">
        <v>0</v>
      </c>
      <c r="AW65">
        <v>0</v>
      </c>
      <c r="AX65">
        <v>0</v>
      </c>
      <c r="AY65">
        <v>0</v>
      </c>
      <c r="AZ65">
        <v>0</v>
      </c>
      <c r="BA65">
        <v>0</v>
      </c>
      <c r="BB65">
        <v>0</v>
      </c>
      <c r="BC65">
        <v>0</v>
      </c>
      <c r="BD65">
        <v>0</v>
      </c>
      <c r="BE65">
        <v>0</v>
      </c>
      <c r="BF65">
        <v>0</v>
      </c>
      <c r="BG65">
        <v>0</v>
      </c>
      <c r="BH65">
        <v>1</v>
      </c>
      <c r="BI65">
        <v>1</v>
      </c>
      <c r="BJ65">
        <v>0.2</v>
      </c>
      <c r="BK65">
        <v>1</v>
      </c>
      <c r="BL65">
        <v>53.59</v>
      </c>
      <c r="BM65">
        <v>8.0399999999999991</v>
      </c>
      <c r="BN65">
        <v>61.63</v>
      </c>
      <c r="BO65">
        <v>61.63</v>
      </c>
      <c r="BQ65" t="s">
        <v>325</v>
      </c>
      <c r="BR65" t="s">
        <v>215</v>
      </c>
      <c r="BS65" s="2">
        <v>44419</v>
      </c>
      <c r="BT65" s="3">
        <v>0.32222222222222224</v>
      </c>
      <c r="BU65" t="s">
        <v>326</v>
      </c>
      <c r="BV65" t="s">
        <v>85</v>
      </c>
      <c r="BY65">
        <v>1200</v>
      </c>
      <c r="BZ65" t="s">
        <v>100</v>
      </c>
      <c r="CA65" t="s">
        <v>188</v>
      </c>
      <c r="CC65" t="s">
        <v>93</v>
      </c>
      <c r="CD65">
        <v>2021</v>
      </c>
      <c r="CE65" t="s">
        <v>82</v>
      </c>
      <c r="CF65" s="2">
        <v>44419</v>
      </c>
      <c r="CI65">
        <v>1</v>
      </c>
      <c r="CJ65">
        <v>1</v>
      </c>
      <c r="CK65">
        <v>21</v>
      </c>
      <c r="CL65" t="s">
        <v>79</v>
      </c>
    </row>
    <row r="66" spans="1:90" x14ac:dyDescent="0.25">
      <c r="A66" t="s">
        <v>211</v>
      </c>
      <c r="B66" t="s">
        <v>212</v>
      </c>
      <c r="C66" t="s">
        <v>72</v>
      </c>
      <c r="E66" t="str">
        <f>"009940718561"</f>
        <v>009940718561</v>
      </c>
      <c r="F66" s="2">
        <v>44418</v>
      </c>
      <c r="G66">
        <v>202202</v>
      </c>
      <c r="H66" t="s">
        <v>86</v>
      </c>
      <c r="I66" t="s">
        <v>87</v>
      </c>
      <c r="J66" t="s">
        <v>213</v>
      </c>
      <c r="K66" t="s">
        <v>75</v>
      </c>
      <c r="L66" t="s">
        <v>83</v>
      </c>
      <c r="M66" t="s">
        <v>84</v>
      </c>
      <c r="N66" t="s">
        <v>327</v>
      </c>
      <c r="O66" t="s">
        <v>78</v>
      </c>
      <c r="P66" t="str">
        <f>"119 422 70FM                  "</f>
        <v xml:space="preserve">119 422 70FM                  </v>
      </c>
      <c r="Q66">
        <v>0</v>
      </c>
      <c r="R66">
        <v>0</v>
      </c>
      <c r="S66">
        <v>0</v>
      </c>
      <c r="T66">
        <v>0</v>
      </c>
      <c r="U66">
        <v>0</v>
      </c>
      <c r="V66">
        <v>0</v>
      </c>
      <c r="W66">
        <v>0</v>
      </c>
      <c r="X66">
        <v>0</v>
      </c>
      <c r="Y66">
        <v>0</v>
      </c>
      <c r="Z66">
        <v>0</v>
      </c>
      <c r="AA66">
        <v>0</v>
      </c>
      <c r="AB66">
        <v>0</v>
      </c>
      <c r="AC66">
        <v>0</v>
      </c>
      <c r="AD66">
        <v>0</v>
      </c>
      <c r="AE66">
        <v>0</v>
      </c>
      <c r="AF66">
        <v>0</v>
      </c>
      <c r="AG66">
        <v>0</v>
      </c>
      <c r="AH66">
        <v>0</v>
      </c>
      <c r="AI66">
        <v>0</v>
      </c>
      <c r="AJ66">
        <v>0</v>
      </c>
      <c r="AK66">
        <v>11.72</v>
      </c>
      <c r="AL66">
        <v>0</v>
      </c>
      <c r="AM66">
        <v>0</v>
      </c>
      <c r="AN66">
        <v>0</v>
      </c>
      <c r="AO66">
        <v>0</v>
      </c>
      <c r="AP66">
        <v>0</v>
      </c>
      <c r="AQ66">
        <v>0</v>
      </c>
      <c r="AR66">
        <v>0</v>
      </c>
      <c r="AS66">
        <v>0</v>
      </c>
      <c r="AT66">
        <v>0</v>
      </c>
      <c r="AU66">
        <v>0</v>
      </c>
      <c r="AV66">
        <v>0</v>
      </c>
      <c r="AW66">
        <v>0</v>
      </c>
      <c r="AX66">
        <v>0</v>
      </c>
      <c r="AY66">
        <v>0</v>
      </c>
      <c r="AZ66">
        <v>0</v>
      </c>
      <c r="BA66">
        <v>0</v>
      </c>
      <c r="BB66">
        <v>0</v>
      </c>
      <c r="BC66">
        <v>0</v>
      </c>
      <c r="BD66">
        <v>0</v>
      </c>
      <c r="BE66">
        <v>0</v>
      </c>
      <c r="BF66">
        <v>0</v>
      </c>
      <c r="BG66">
        <v>0</v>
      </c>
      <c r="BH66">
        <v>1</v>
      </c>
      <c r="BI66">
        <v>1</v>
      </c>
      <c r="BJ66">
        <v>0.2</v>
      </c>
      <c r="BK66">
        <v>1</v>
      </c>
      <c r="BL66">
        <v>53.59</v>
      </c>
      <c r="BM66">
        <v>8.0399999999999991</v>
      </c>
      <c r="BN66">
        <v>61.63</v>
      </c>
      <c r="BO66">
        <v>61.63</v>
      </c>
      <c r="BQ66" t="s">
        <v>283</v>
      </c>
      <c r="BR66" t="s">
        <v>328</v>
      </c>
      <c r="BS66" s="2">
        <v>44419</v>
      </c>
      <c r="BT66" s="3">
        <v>0.4201388888888889</v>
      </c>
      <c r="BU66" t="s">
        <v>243</v>
      </c>
      <c r="BV66" t="s">
        <v>85</v>
      </c>
      <c r="BY66">
        <v>1200</v>
      </c>
      <c r="BZ66" t="s">
        <v>100</v>
      </c>
      <c r="CA66" t="s">
        <v>139</v>
      </c>
      <c r="CC66" t="s">
        <v>84</v>
      </c>
      <c r="CD66">
        <v>157</v>
      </c>
      <c r="CE66" t="s">
        <v>82</v>
      </c>
      <c r="CF66" s="2">
        <v>44419</v>
      </c>
      <c r="CI66">
        <v>1</v>
      </c>
      <c r="CJ66">
        <v>1</v>
      </c>
      <c r="CK66">
        <v>21</v>
      </c>
      <c r="CL66" t="s">
        <v>79</v>
      </c>
    </row>
    <row r="67" spans="1:90" x14ac:dyDescent="0.25">
      <c r="A67" t="s">
        <v>211</v>
      </c>
      <c r="B67" t="s">
        <v>212</v>
      </c>
      <c r="C67" t="s">
        <v>72</v>
      </c>
      <c r="E67" t="str">
        <f>"009941827367"</f>
        <v>009941827367</v>
      </c>
      <c r="F67" s="2">
        <v>44418</v>
      </c>
      <c r="G67">
        <v>202202</v>
      </c>
      <c r="H67" t="s">
        <v>89</v>
      </c>
      <c r="I67" t="s">
        <v>90</v>
      </c>
      <c r="J67" t="s">
        <v>366</v>
      </c>
      <c r="K67" t="s">
        <v>75</v>
      </c>
      <c r="L67" t="s">
        <v>121</v>
      </c>
      <c r="M67" t="s">
        <v>122</v>
      </c>
      <c r="N67" t="s">
        <v>375</v>
      </c>
      <c r="O67" t="s">
        <v>78</v>
      </c>
      <c r="P67" t="str">
        <f>"NA                            "</f>
        <v xml:space="preserve">NA                            </v>
      </c>
      <c r="Q67">
        <v>0</v>
      </c>
      <c r="R67">
        <v>0</v>
      </c>
      <c r="S67">
        <v>0</v>
      </c>
      <c r="T67">
        <v>0</v>
      </c>
      <c r="U67">
        <v>0</v>
      </c>
      <c r="V67">
        <v>0</v>
      </c>
      <c r="W67">
        <v>0</v>
      </c>
      <c r="X67">
        <v>0</v>
      </c>
      <c r="Y67">
        <v>0</v>
      </c>
      <c r="Z67">
        <v>0</v>
      </c>
      <c r="AA67">
        <v>0</v>
      </c>
      <c r="AB67">
        <v>0</v>
      </c>
      <c r="AC67">
        <v>0</v>
      </c>
      <c r="AD67">
        <v>0</v>
      </c>
      <c r="AE67">
        <v>0</v>
      </c>
      <c r="AF67">
        <v>0</v>
      </c>
      <c r="AG67">
        <v>0</v>
      </c>
      <c r="AH67">
        <v>0</v>
      </c>
      <c r="AI67">
        <v>0</v>
      </c>
      <c r="AJ67">
        <v>0</v>
      </c>
      <c r="AK67">
        <v>29.3</v>
      </c>
      <c r="AL67">
        <v>0</v>
      </c>
      <c r="AM67">
        <v>0</v>
      </c>
      <c r="AN67">
        <v>0</v>
      </c>
      <c r="AO67">
        <v>0</v>
      </c>
      <c r="AP67">
        <v>0</v>
      </c>
      <c r="AQ67">
        <v>0</v>
      </c>
      <c r="AR67">
        <v>0</v>
      </c>
      <c r="AS67">
        <v>0</v>
      </c>
      <c r="AT67">
        <v>0</v>
      </c>
      <c r="AU67">
        <v>0</v>
      </c>
      <c r="AV67">
        <v>0</v>
      </c>
      <c r="AW67">
        <v>0</v>
      </c>
      <c r="AX67">
        <v>0</v>
      </c>
      <c r="AY67">
        <v>0</v>
      </c>
      <c r="AZ67">
        <v>0</v>
      </c>
      <c r="BA67">
        <v>0</v>
      </c>
      <c r="BB67">
        <v>0</v>
      </c>
      <c r="BC67">
        <v>0</v>
      </c>
      <c r="BD67">
        <v>0</v>
      </c>
      <c r="BE67">
        <v>0</v>
      </c>
      <c r="BF67">
        <v>0</v>
      </c>
      <c r="BG67">
        <v>0</v>
      </c>
      <c r="BH67">
        <v>1</v>
      </c>
      <c r="BI67">
        <v>5</v>
      </c>
      <c r="BJ67">
        <v>0.2</v>
      </c>
      <c r="BK67">
        <v>5</v>
      </c>
      <c r="BL67">
        <v>133.93</v>
      </c>
      <c r="BM67">
        <v>20.09</v>
      </c>
      <c r="BN67">
        <v>154.02000000000001</v>
      </c>
      <c r="BO67">
        <v>154.02000000000001</v>
      </c>
      <c r="BQ67" t="s">
        <v>329</v>
      </c>
      <c r="BR67" t="s">
        <v>330</v>
      </c>
      <c r="BS67" s="2">
        <v>44421</v>
      </c>
      <c r="BT67" s="3">
        <v>0.3576388888888889</v>
      </c>
      <c r="BU67" t="s">
        <v>331</v>
      </c>
      <c r="BV67" t="s">
        <v>79</v>
      </c>
      <c r="BW67" t="s">
        <v>97</v>
      </c>
      <c r="BX67" t="s">
        <v>171</v>
      </c>
      <c r="BY67">
        <v>1200</v>
      </c>
      <c r="BZ67" t="s">
        <v>100</v>
      </c>
      <c r="CA67" t="s">
        <v>148</v>
      </c>
      <c r="CC67" t="s">
        <v>122</v>
      </c>
      <c r="CD67">
        <v>4300</v>
      </c>
      <c r="CE67" t="s">
        <v>82</v>
      </c>
      <c r="CF67" s="2">
        <v>44424</v>
      </c>
      <c r="CI67">
        <v>1</v>
      </c>
      <c r="CJ67">
        <v>3</v>
      </c>
      <c r="CK67">
        <v>21</v>
      </c>
      <c r="CL67" t="s">
        <v>79</v>
      </c>
    </row>
    <row r="68" spans="1:90" x14ac:dyDescent="0.25">
      <c r="A68" t="s">
        <v>211</v>
      </c>
      <c r="B68" t="s">
        <v>212</v>
      </c>
      <c r="C68" t="s">
        <v>72</v>
      </c>
      <c r="E68" t="str">
        <f>"009941827368"</f>
        <v>009941827368</v>
      </c>
      <c r="F68" s="2">
        <v>44419</v>
      </c>
      <c r="G68">
        <v>202202</v>
      </c>
      <c r="H68" t="s">
        <v>89</v>
      </c>
      <c r="I68" t="s">
        <v>90</v>
      </c>
      <c r="J68" t="s">
        <v>366</v>
      </c>
      <c r="K68" t="s">
        <v>75</v>
      </c>
      <c r="L68" t="s">
        <v>110</v>
      </c>
      <c r="M68" t="s">
        <v>111</v>
      </c>
      <c r="N68" t="s">
        <v>332</v>
      </c>
      <c r="O68" t="s">
        <v>78</v>
      </c>
      <c r="P68" t="str">
        <f>"CPT                           "</f>
        <v xml:space="preserve">CPT                           </v>
      </c>
      <c r="Q68">
        <v>0</v>
      </c>
      <c r="R68">
        <v>0</v>
      </c>
      <c r="S68">
        <v>0</v>
      </c>
      <c r="T68">
        <v>0</v>
      </c>
      <c r="U68">
        <v>0</v>
      </c>
      <c r="V68">
        <v>0</v>
      </c>
      <c r="W68">
        <v>0</v>
      </c>
      <c r="X68">
        <v>0</v>
      </c>
      <c r="Y68">
        <v>0</v>
      </c>
      <c r="Z68">
        <v>0</v>
      </c>
      <c r="AA68">
        <v>0</v>
      </c>
      <c r="AB68">
        <v>0</v>
      </c>
      <c r="AC68">
        <v>0</v>
      </c>
      <c r="AD68">
        <v>0</v>
      </c>
      <c r="AE68">
        <v>0</v>
      </c>
      <c r="AF68">
        <v>0</v>
      </c>
      <c r="AG68">
        <v>0</v>
      </c>
      <c r="AH68">
        <v>0</v>
      </c>
      <c r="AI68">
        <v>0</v>
      </c>
      <c r="AJ68">
        <v>0</v>
      </c>
      <c r="AK68">
        <v>22.71</v>
      </c>
      <c r="AL68">
        <v>0</v>
      </c>
      <c r="AM68">
        <v>0</v>
      </c>
      <c r="AN68">
        <v>0</v>
      </c>
      <c r="AO68">
        <v>0</v>
      </c>
      <c r="AP68">
        <v>0</v>
      </c>
      <c r="AQ68">
        <v>0</v>
      </c>
      <c r="AR68">
        <v>0</v>
      </c>
      <c r="AS68">
        <v>0</v>
      </c>
      <c r="AT68">
        <v>0</v>
      </c>
      <c r="AU68">
        <v>0</v>
      </c>
      <c r="AV68">
        <v>0</v>
      </c>
      <c r="AW68">
        <v>0</v>
      </c>
      <c r="AX68">
        <v>0</v>
      </c>
      <c r="AY68">
        <v>0</v>
      </c>
      <c r="AZ68">
        <v>0</v>
      </c>
      <c r="BA68">
        <v>0</v>
      </c>
      <c r="BB68">
        <v>0</v>
      </c>
      <c r="BC68">
        <v>0</v>
      </c>
      <c r="BD68">
        <v>0</v>
      </c>
      <c r="BE68">
        <v>0</v>
      </c>
      <c r="BF68">
        <v>0</v>
      </c>
      <c r="BG68">
        <v>0</v>
      </c>
      <c r="BH68">
        <v>1</v>
      </c>
      <c r="BI68">
        <v>1</v>
      </c>
      <c r="BJ68">
        <v>0.2</v>
      </c>
      <c r="BK68">
        <v>1</v>
      </c>
      <c r="BL68">
        <v>103.83</v>
      </c>
      <c r="BM68">
        <v>15.57</v>
      </c>
      <c r="BN68">
        <v>119.4</v>
      </c>
      <c r="BO68">
        <v>119.4</v>
      </c>
      <c r="BR68" t="s">
        <v>204</v>
      </c>
      <c r="BS68" s="2">
        <v>44420</v>
      </c>
      <c r="BT68" s="3">
        <v>0.46111111111111108</v>
      </c>
      <c r="BU68" t="s">
        <v>182</v>
      </c>
      <c r="BV68" t="s">
        <v>85</v>
      </c>
      <c r="BY68">
        <v>1200</v>
      </c>
      <c r="BZ68" t="s">
        <v>100</v>
      </c>
      <c r="CA68" t="s">
        <v>112</v>
      </c>
      <c r="CC68" t="s">
        <v>111</v>
      </c>
      <c r="CD68">
        <v>1739</v>
      </c>
      <c r="CE68" t="s">
        <v>82</v>
      </c>
      <c r="CF68" s="2">
        <v>44420</v>
      </c>
      <c r="CI68">
        <v>1</v>
      </c>
      <c r="CJ68">
        <v>1</v>
      </c>
      <c r="CK68">
        <v>23</v>
      </c>
      <c r="CL68" t="s">
        <v>79</v>
      </c>
    </row>
    <row r="69" spans="1:90" x14ac:dyDescent="0.25">
      <c r="A69" t="s">
        <v>211</v>
      </c>
      <c r="B69" t="s">
        <v>212</v>
      </c>
      <c r="C69" t="s">
        <v>72</v>
      </c>
      <c r="E69" t="str">
        <f>"009941828283"</f>
        <v>009941828283</v>
      </c>
      <c r="F69" s="2">
        <v>44419</v>
      </c>
      <c r="G69">
        <v>202202</v>
      </c>
      <c r="H69" t="s">
        <v>166</v>
      </c>
      <c r="I69" t="s">
        <v>167</v>
      </c>
      <c r="J69" t="s">
        <v>367</v>
      </c>
      <c r="K69" t="s">
        <v>75</v>
      </c>
      <c r="L69" t="s">
        <v>135</v>
      </c>
      <c r="M69" t="s">
        <v>90</v>
      </c>
      <c r="N69" t="s">
        <v>376</v>
      </c>
      <c r="O69" t="s">
        <v>130</v>
      </c>
      <c r="P69" t="str">
        <f>"NA                            "</f>
        <v xml:space="preserve">NA                            </v>
      </c>
      <c r="Q69">
        <v>0</v>
      </c>
      <c r="R69">
        <v>0</v>
      </c>
      <c r="S69">
        <v>0</v>
      </c>
      <c r="T69">
        <v>0</v>
      </c>
      <c r="U69">
        <v>0</v>
      </c>
      <c r="V69">
        <v>0</v>
      </c>
      <c r="W69">
        <v>0</v>
      </c>
      <c r="X69">
        <v>0</v>
      </c>
      <c r="Y69">
        <v>0</v>
      </c>
      <c r="Z69">
        <v>0</v>
      </c>
      <c r="AA69">
        <v>0</v>
      </c>
      <c r="AB69">
        <v>0</v>
      </c>
      <c r="AC69">
        <v>0</v>
      </c>
      <c r="AD69">
        <v>0</v>
      </c>
      <c r="AE69">
        <v>0</v>
      </c>
      <c r="AF69">
        <v>0</v>
      </c>
      <c r="AG69">
        <v>0</v>
      </c>
      <c r="AH69">
        <v>0</v>
      </c>
      <c r="AI69">
        <v>0</v>
      </c>
      <c r="AJ69">
        <v>0</v>
      </c>
      <c r="AK69">
        <v>24</v>
      </c>
      <c r="AL69">
        <v>0</v>
      </c>
      <c r="AM69">
        <v>0</v>
      </c>
      <c r="AN69">
        <v>0</v>
      </c>
      <c r="AO69">
        <v>0</v>
      </c>
      <c r="AP69">
        <v>0</v>
      </c>
      <c r="AQ69">
        <v>0</v>
      </c>
      <c r="AR69">
        <v>0</v>
      </c>
      <c r="AS69">
        <v>0</v>
      </c>
      <c r="AT69">
        <v>0</v>
      </c>
      <c r="AU69">
        <v>0</v>
      </c>
      <c r="AV69">
        <v>0</v>
      </c>
      <c r="AW69">
        <v>0</v>
      </c>
      <c r="AX69">
        <v>0</v>
      </c>
      <c r="AY69">
        <v>0</v>
      </c>
      <c r="AZ69">
        <v>0</v>
      </c>
      <c r="BA69">
        <v>0</v>
      </c>
      <c r="BB69">
        <v>0</v>
      </c>
      <c r="BC69">
        <v>0</v>
      </c>
      <c r="BD69">
        <v>0</v>
      </c>
      <c r="BE69">
        <v>0</v>
      </c>
      <c r="BF69">
        <v>0</v>
      </c>
      <c r="BG69">
        <v>0</v>
      </c>
      <c r="BH69">
        <v>1</v>
      </c>
      <c r="BI69">
        <v>2</v>
      </c>
      <c r="BJ69">
        <v>4</v>
      </c>
      <c r="BK69">
        <v>4</v>
      </c>
      <c r="BL69">
        <v>114.71</v>
      </c>
      <c r="BM69">
        <v>17.21</v>
      </c>
      <c r="BN69">
        <v>131.91999999999999</v>
      </c>
      <c r="BO69">
        <v>131.91999999999999</v>
      </c>
      <c r="BQ69" t="s">
        <v>333</v>
      </c>
      <c r="BR69" t="s">
        <v>205</v>
      </c>
      <c r="BS69" s="2">
        <v>44424</v>
      </c>
      <c r="BT69" s="3">
        <v>0.55138888888888882</v>
      </c>
      <c r="BU69" t="s">
        <v>202</v>
      </c>
      <c r="BV69" t="s">
        <v>79</v>
      </c>
      <c r="BW69" t="s">
        <v>97</v>
      </c>
      <c r="BX69" t="s">
        <v>124</v>
      </c>
      <c r="BY69">
        <v>20111.62</v>
      </c>
      <c r="CA69" t="s">
        <v>334</v>
      </c>
      <c r="CC69" t="s">
        <v>90</v>
      </c>
      <c r="CD69">
        <v>7800</v>
      </c>
      <c r="CE69" t="s">
        <v>82</v>
      </c>
      <c r="CF69" s="2">
        <v>44425</v>
      </c>
      <c r="CI69">
        <v>2</v>
      </c>
      <c r="CJ69">
        <v>3</v>
      </c>
      <c r="CK69" t="s">
        <v>131</v>
      </c>
      <c r="CL69" t="s">
        <v>79</v>
      </c>
    </row>
    <row r="70" spans="1:90" x14ac:dyDescent="0.25">
      <c r="A70" t="s">
        <v>211</v>
      </c>
      <c r="B70" t="s">
        <v>212</v>
      </c>
      <c r="C70" t="s">
        <v>72</v>
      </c>
      <c r="E70" t="str">
        <f>"009941827355"</f>
        <v>009941827355</v>
      </c>
      <c r="F70" s="2">
        <v>44420</v>
      </c>
      <c r="G70">
        <v>202202</v>
      </c>
      <c r="H70" t="s">
        <v>89</v>
      </c>
      <c r="I70" t="s">
        <v>90</v>
      </c>
      <c r="J70" t="s">
        <v>366</v>
      </c>
      <c r="K70" t="s">
        <v>75</v>
      </c>
      <c r="L70" t="s">
        <v>118</v>
      </c>
      <c r="M70" t="s">
        <v>118</v>
      </c>
      <c r="N70" t="s">
        <v>335</v>
      </c>
      <c r="O70" t="s">
        <v>130</v>
      </c>
      <c r="P70" t="str">
        <f>"NA                            "</f>
        <v xml:space="preserve">NA                            </v>
      </c>
      <c r="Q70">
        <v>0</v>
      </c>
      <c r="R70">
        <v>0</v>
      </c>
      <c r="S70">
        <v>0</v>
      </c>
      <c r="T70">
        <v>0</v>
      </c>
      <c r="U70">
        <v>0</v>
      </c>
      <c r="V70">
        <v>0</v>
      </c>
      <c r="W70">
        <v>0</v>
      </c>
      <c r="X70">
        <v>0</v>
      </c>
      <c r="Y70">
        <v>0</v>
      </c>
      <c r="Z70">
        <v>0</v>
      </c>
      <c r="AA70">
        <v>0</v>
      </c>
      <c r="AB70">
        <v>0</v>
      </c>
      <c r="AC70">
        <v>0</v>
      </c>
      <c r="AD70">
        <v>0</v>
      </c>
      <c r="AE70">
        <v>0</v>
      </c>
      <c r="AF70">
        <v>0</v>
      </c>
      <c r="AG70">
        <v>0</v>
      </c>
      <c r="AH70">
        <v>0</v>
      </c>
      <c r="AI70">
        <v>0</v>
      </c>
      <c r="AJ70">
        <v>0</v>
      </c>
      <c r="AK70">
        <v>16.489999999999998</v>
      </c>
      <c r="AL70">
        <v>0</v>
      </c>
      <c r="AM70">
        <v>0</v>
      </c>
      <c r="AN70">
        <v>0</v>
      </c>
      <c r="AO70">
        <v>0</v>
      </c>
      <c r="AP70">
        <v>0</v>
      </c>
      <c r="AQ70">
        <v>0</v>
      </c>
      <c r="AR70">
        <v>0</v>
      </c>
      <c r="AS70">
        <v>0</v>
      </c>
      <c r="AT70">
        <v>0</v>
      </c>
      <c r="AU70">
        <v>0</v>
      </c>
      <c r="AV70">
        <v>0</v>
      </c>
      <c r="AW70">
        <v>0</v>
      </c>
      <c r="AX70">
        <v>0</v>
      </c>
      <c r="AY70">
        <v>0</v>
      </c>
      <c r="AZ70">
        <v>0</v>
      </c>
      <c r="BA70">
        <v>0</v>
      </c>
      <c r="BB70">
        <v>0</v>
      </c>
      <c r="BC70">
        <v>0</v>
      </c>
      <c r="BD70">
        <v>0</v>
      </c>
      <c r="BE70">
        <v>0</v>
      </c>
      <c r="BF70">
        <v>0</v>
      </c>
      <c r="BG70">
        <v>0</v>
      </c>
      <c r="BH70">
        <v>1</v>
      </c>
      <c r="BI70">
        <v>3.9</v>
      </c>
      <c r="BJ70">
        <v>4.9000000000000004</v>
      </c>
      <c r="BK70">
        <v>5</v>
      </c>
      <c r="BL70">
        <v>80.37</v>
      </c>
      <c r="BM70">
        <v>12.06</v>
      </c>
      <c r="BN70">
        <v>92.43</v>
      </c>
      <c r="BO70">
        <v>92.43</v>
      </c>
      <c r="BQ70" t="s">
        <v>336</v>
      </c>
      <c r="BR70" t="s">
        <v>224</v>
      </c>
      <c r="BS70" s="2">
        <v>44421</v>
      </c>
      <c r="BT70" s="3">
        <v>0.44444444444444442</v>
      </c>
      <c r="BU70" t="s">
        <v>155</v>
      </c>
      <c r="BV70" t="s">
        <v>85</v>
      </c>
      <c r="BY70">
        <v>24529.5</v>
      </c>
      <c r="CA70" t="s">
        <v>184</v>
      </c>
      <c r="CC70" t="s">
        <v>118</v>
      </c>
      <c r="CD70">
        <v>7646</v>
      </c>
      <c r="CE70" t="s">
        <v>82</v>
      </c>
      <c r="CF70" s="2">
        <v>44424</v>
      </c>
      <c r="CI70">
        <v>1</v>
      </c>
      <c r="CJ70">
        <v>1</v>
      </c>
      <c r="CK70" t="s">
        <v>133</v>
      </c>
      <c r="CL70" t="s">
        <v>79</v>
      </c>
    </row>
    <row r="71" spans="1:90" x14ac:dyDescent="0.25">
      <c r="A71" t="s">
        <v>211</v>
      </c>
      <c r="B71" t="s">
        <v>212</v>
      </c>
      <c r="C71" t="s">
        <v>72</v>
      </c>
      <c r="E71" t="str">
        <f>"009941827369"</f>
        <v>009941827369</v>
      </c>
      <c r="F71" s="2">
        <v>44420</v>
      </c>
      <c r="G71">
        <v>202202</v>
      </c>
      <c r="H71" t="s">
        <v>89</v>
      </c>
      <c r="I71" t="s">
        <v>90</v>
      </c>
      <c r="J71" t="s">
        <v>366</v>
      </c>
      <c r="K71" t="s">
        <v>75</v>
      </c>
      <c r="L71" t="s">
        <v>121</v>
      </c>
      <c r="M71" t="s">
        <v>122</v>
      </c>
      <c r="N71" t="s">
        <v>375</v>
      </c>
      <c r="O71" t="s">
        <v>130</v>
      </c>
      <c r="P71" t="str">
        <f>"NA                            "</f>
        <v xml:space="preserve">NA                            </v>
      </c>
      <c r="Q71">
        <v>0</v>
      </c>
      <c r="R71">
        <v>0</v>
      </c>
      <c r="S71">
        <v>0</v>
      </c>
      <c r="T71">
        <v>0</v>
      </c>
      <c r="U71">
        <v>0</v>
      </c>
      <c r="V71">
        <v>0</v>
      </c>
      <c r="W71">
        <v>0</v>
      </c>
      <c r="X71">
        <v>0</v>
      </c>
      <c r="Y71">
        <v>0</v>
      </c>
      <c r="Z71">
        <v>0</v>
      </c>
      <c r="AA71">
        <v>0</v>
      </c>
      <c r="AB71">
        <v>0</v>
      </c>
      <c r="AC71">
        <v>0</v>
      </c>
      <c r="AD71">
        <v>0</v>
      </c>
      <c r="AE71">
        <v>0</v>
      </c>
      <c r="AF71">
        <v>0</v>
      </c>
      <c r="AG71">
        <v>0</v>
      </c>
      <c r="AH71">
        <v>0</v>
      </c>
      <c r="AI71">
        <v>0</v>
      </c>
      <c r="AJ71">
        <v>0</v>
      </c>
      <c r="AK71">
        <v>24</v>
      </c>
      <c r="AL71">
        <v>0</v>
      </c>
      <c r="AM71">
        <v>0</v>
      </c>
      <c r="AN71">
        <v>0</v>
      </c>
      <c r="AO71">
        <v>0</v>
      </c>
      <c r="AP71">
        <v>0</v>
      </c>
      <c r="AQ71">
        <v>0</v>
      </c>
      <c r="AR71">
        <v>0</v>
      </c>
      <c r="AS71">
        <v>0</v>
      </c>
      <c r="AT71">
        <v>0</v>
      </c>
      <c r="AU71">
        <v>0</v>
      </c>
      <c r="AV71">
        <v>0</v>
      </c>
      <c r="AW71">
        <v>0</v>
      </c>
      <c r="AX71">
        <v>0</v>
      </c>
      <c r="AY71">
        <v>0</v>
      </c>
      <c r="AZ71">
        <v>0</v>
      </c>
      <c r="BA71">
        <v>0</v>
      </c>
      <c r="BB71">
        <v>0</v>
      </c>
      <c r="BC71">
        <v>0</v>
      </c>
      <c r="BD71">
        <v>0</v>
      </c>
      <c r="BE71">
        <v>0</v>
      </c>
      <c r="BF71">
        <v>0</v>
      </c>
      <c r="BG71">
        <v>0</v>
      </c>
      <c r="BH71">
        <v>4</v>
      </c>
      <c r="BI71">
        <v>16.600000000000001</v>
      </c>
      <c r="BJ71">
        <v>6.6</v>
      </c>
      <c r="BK71">
        <v>12</v>
      </c>
      <c r="BL71">
        <v>114.71</v>
      </c>
      <c r="BM71">
        <v>17.21</v>
      </c>
      <c r="BN71">
        <v>131.91999999999999</v>
      </c>
      <c r="BO71">
        <v>131.91999999999999</v>
      </c>
      <c r="BQ71" t="s">
        <v>329</v>
      </c>
      <c r="BR71" t="s">
        <v>273</v>
      </c>
      <c r="BS71" s="2">
        <v>44424</v>
      </c>
      <c r="BT71" s="3">
        <v>0.63888888888888895</v>
      </c>
      <c r="BU71" t="s">
        <v>209</v>
      </c>
      <c r="BV71" t="s">
        <v>85</v>
      </c>
      <c r="BY71">
        <v>40874.58</v>
      </c>
      <c r="CA71" t="s">
        <v>210</v>
      </c>
      <c r="CC71" t="s">
        <v>122</v>
      </c>
      <c r="CD71">
        <v>4300</v>
      </c>
      <c r="CE71" t="s">
        <v>82</v>
      </c>
      <c r="CF71" s="2">
        <v>44425</v>
      </c>
      <c r="CI71">
        <v>2</v>
      </c>
      <c r="CJ71">
        <v>2</v>
      </c>
      <c r="CK71" t="s">
        <v>131</v>
      </c>
      <c r="CL71" t="s">
        <v>79</v>
      </c>
    </row>
    <row r="72" spans="1:90" x14ac:dyDescent="0.25">
      <c r="A72" t="s">
        <v>211</v>
      </c>
      <c r="B72" t="s">
        <v>212</v>
      </c>
      <c r="C72" t="s">
        <v>72</v>
      </c>
      <c r="E72" t="str">
        <f>"009941827356"</f>
        <v>009941827356</v>
      </c>
      <c r="F72" s="2">
        <v>44420</v>
      </c>
      <c r="G72">
        <v>202202</v>
      </c>
      <c r="H72" t="s">
        <v>89</v>
      </c>
      <c r="I72" t="s">
        <v>90</v>
      </c>
      <c r="J72" t="s">
        <v>366</v>
      </c>
      <c r="K72" t="s">
        <v>75</v>
      </c>
      <c r="L72" t="s">
        <v>76</v>
      </c>
      <c r="M72" t="s">
        <v>77</v>
      </c>
      <c r="N72" t="s">
        <v>337</v>
      </c>
      <c r="O72" t="s">
        <v>130</v>
      </c>
      <c r="P72" t="str">
        <f>"NA                            "</f>
        <v xml:space="preserve">NA                            </v>
      </c>
      <c r="Q72">
        <v>0</v>
      </c>
      <c r="R72">
        <v>0</v>
      </c>
      <c r="S72">
        <v>0</v>
      </c>
      <c r="T72">
        <v>0</v>
      </c>
      <c r="U72">
        <v>0</v>
      </c>
      <c r="V72">
        <v>0</v>
      </c>
      <c r="W72">
        <v>0</v>
      </c>
      <c r="X72">
        <v>0</v>
      </c>
      <c r="Y72">
        <v>0</v>
      </c>
      <c r="Z72">
        <v>0</v>
      </c>
      <c r="AA72">
        <v>0</v>
      </c>
      <c r="AB72">
        <v>0</v>
      </c>
      <c r="AC72">
        <v>0</v>
      </c>
      <c r="AD72">
        <v>0</v>
      </c>
      <c r="AE72">
        <v>0</v>
      </c>
      <c r="AF72">
        <v>0</v>
      </c>
      <c r="AG72">
        <v>0</v>
      </c>
      <c r="AH72">
        <v>0</v>
      </c>
      <c r="AI72">
        <v>0</v>
      </c>
      <c r="AJ72">
        <v>0</v>
      </c>
      <c r="AK72">
        <v>30.48</v>
      </c>
      <c r="AL72">
        <v>0</v>
      </c>
      <c r="AM72">
        <v>0</v>
      </c>
      <c r="AN72">
        <v>0</v>
      </c>
      <c r="AO72">
        <v>0</v>
      </c>
      <c r="AP72">
        <v>0</v>
      </c>
      <c r="AQ72">
        <v>0</v>
      </c>
      <c r="AR72">
        <v>0</v>
      </c>
      <c r="AS72">
        <v>0</v>
      </c>
      <c r="AT72">
        <v>0</v>
      </c>
      <c r="AU72">
        <v>0</v>
      </c>
      <c r="AV72">
        <v>0</v>
      </c>
      <c r="AW72">
        <v>0</v>
      </c>
      <c r="AX72">
        <v>0</v>
      </c>
      <c r="AY72">
        <v>0</v>
      </c>
      <c r="AZ72">
        <v>0</v>
      </c>
      <c r="BA72">
        <v>0</v>
      </c>
      <c r="BB72">
        <v>0</v>
      </c>
      <c r="BC72">
        <v>0</v>
      </c>
      <c r="BD72">
        <v>0</v>
      </c>
      <c r="BE72">
        <v>0</v>
      </c>
      <c r="BF72">
        <v>0</v>
      </c>
      <c r="BG72">
        <v>0</v>
      </c>
      <c r="BH72">
        <v>1</v>
      </c>
      <c r="BI72">
        <v>21.2</v>
      </c>
      <c r="BJ72">
        <v>18.5</v>
      </c>
      <c r="BK72">
        <v>22</v>
      </c>
      <c r="BL72">
        <v>144.32</v>
      </c>
      <c r="BM72">
        <v>21.65</v>
      </c>
      <c r="BN72">
        <v>165.97</v>
      </c>
      <c r="BO72">
        <v>165.97</v>
      </c>
      <c r="BQ72" t="s">
        <v>338</v>
      </c>
      <c r="BR72" t="s">
        <v>224</v>
      </c>
      <c r="BS72" s="2">
        <v>44424</v>
      </c>
      <c r="BT72" s="3">
        <v>0.53194444444444444</v>
      </c>
      <c r="BU72" t="s">
        <v>339</v>
      </c>
      <c r="BV72" t="s">
        <v>85</v>
      </c>
      <c r="BY72">
        <v>92319.7</v>
      </c>
      <c r="CA72" t="s">
        <v>81</v>
      </c>
      <c r="CC72" t="s">
        <v>77</v>
      </c>
      <c r="CD72">
        <v>5213</v>
      </c>
      <c r="CE72" t="s">
        <v>82</v>
      </c>
      <c r="CF72" s="2">
        <v>44424</v>
      </c>
      <c r="CI72">
        <v>2</v>
      </c>
      <c r="CJ72">
        <v>2</v>
      </c>
      <c r="CK72" t="s">
        <v>169</v>
      </c>
      <c r="CL72" t="s">
        <v>79</v>
      </c>
    </row>
    <row r="73" spans="1:90" x14ac:dyDescent="0.25">
      <c r="A73" t="s">
        <v>211</v>
      </c>
      <c r="B73" t="s">
        <v>212</v>
      </c>
      <c r="C73" t="s">
        <v>72</v>
      </c>
      <c r="E73" t="str">
        <f>"009941483584"</f>
        <v>009941483584</v>
      </c>
      <c r="F73" s="2">
        <v>44420</v>
      </c>
      <c r="G73">
        <v>202202</v>
      </c>
      <c r="H73" t="s">
        <v>73</v>
      </c>
      <c r="I73" t="s">
        <v>74</v>
      </c>
      <c r="J73" t="s">
        <v>226</v>
      </c>
      <c r="K73" t="s">
        <v>75</v>
      </c>
      <c r="L73" t="s">
        <v>153</v>
      </c>
      <c r="M73" t="s">
        <v>154</v>
      </c>
      <c r="N73" t="s">
        <v>227</v>
      </c>
      <c r="O73" t="s">
        <v>130</v>
      </c>
      <c r="P73" t="str">
        <f>"469406                        "</f>
        <v xml:space="preserve">469406                        </v>
      </c>
      <c r="Q73">
        <v>0</v>
      </c>
      <c r="R73">
        <v>0</v>
      </c>
      <c r="S73">
        <v>0</v>
      </c>
      <c r="T73">
        <v>0</v>
      </c>
      <c r="U73">
        <v>0</v>
      </c>
      <c r="V73">
        <v>0</v>
      </c>
      <c r="W73">
        <v>0</v>
      </c>
      <c r="X73">
        <v>0</v>
      </c>
      <c r="Y73">
        <v>0</v>
      </c>
      <c r="Z73">
        <v>0</v>
      </c>
      <c r="AA73">
        <v>0</v>
      </c>
      <c r="AB73">
        <v>0</v>
      </c>
      <c r="AC73">
        <v>0</v>
      </c>
      <c r="AD73">
        <v>0</v>
      </c>
      <c r="AE73">
        <v>0</v>
      </c>
      <c r="AF73">
        <v>0</v>
      </c>
      <c r="AG73">
        <v>0</v>
      </c>
      <c r="AH73">
        <v>0</v>
      </c>
      <c r="AI73">
        <v>0</v>
      </c>
      <c r="AJ73">
        <v>0</v>
      </c>
      <c r="AK73">
        <v>28.58</v>
      </c>
      <c r="AL73">
        <v>0</v>
      </c>
      <c r="AM73">
        <v>0</v>
      </c>
      <c r="AN73">
        <v>0</v>
      </c>
      <c r="AO73">
        <v>0</v>
      </c>
      <c r="AP73">
        <v>0</v>
      </c>
      <c r="AQ73">
        <v>0</v>
      </c>
      <c r="AR73">
        <v>0</v>
      </c>
      <c r="AS73">
        <v>0</v>
      </c>
      <c r="AT73">
        <v>0</v>
      </c>
      <c r="AU73">
        <v>0</v>
      </c>
      <c r="AV73">
        <v>0</v>
      </c>
      <c r="AW73">
        <v>0</v>
      </c>
      <c r="AX73">
        <v>0</v>
      </c>
      <c r="AY73">
        <v>0</v>
      </c>
      <c r="AZ73">
        <v>0</v>
      </c>
      <c r="BA73">
        <v>0</v>
      </c>
      <c r="BB73">
        <v>0</v>
      </c>
      <c r="BC73">
        <v>0</v>
      </c>
      <c r="BD73">
        <v>0</v>
      </c>
      <c r="BE73">
        <v>0</v>
      </c>
      <c r="BF73">
        <v>0</v>
      </c>
      <c r="BG73">
        <v>0</v>
      </c>
      <c r="BH73">
        <v>1</v>
      </c>
      <c r="BI73">
        <v>1.8</v>
      </c>
      <c r="BJ73">
        <v>1.2</v>
      </c>
      <c r="BK73">
        <v>2</v>
      </c>
      <c r="BL73">
        <v>135.63999999999999</v>
      </c>
      <c r="BM73">
        <v>20.350000000000001</v>
      </c>
      <c r="BN73">
        <v>155.99</v>
      </c>
      <c r="BO73">
        <v>155.99</v>
      </c>
      <c r="BQ73" t="s">
        <v>228</v>
      </c>
      <c r="BR73" t="s">
        <v>229</v>
      </c>
      <c r="BS73" s="2">
        <v>44424</v>
      </c>
      <c r="BT73" s="3">
        <v>0.69444444444444453</v>
      </c>
      <c r="BU73" t="s">
        <v>340</v>
      </c>
      <c r="BV73" t="s">
        <v>85</v>
      </c>
      <c r="BY73">
        <v>5953.55</v>
      </c>
      <c r="CA73" t="s">
        <v>125</v>
      </c>
      <c r="CC73" t="s">
        <v>154</v>
      </c>
      <c r="CD73">
        <v>6529</v>
      </c>
      <c r="CE73" t="s">
        <v>82</v>
      </c>
      <c r="CF73" s="2">
        <v>44424</v>
      </c>
      <c r="CI73">
        <v>0</v>
      </c>
      <c r="CJ73">
        <v>0</v>
      </c>
      <c r="CK73" t="s">
        <v>164</v>
      </c>
      <c r="CL73" t="s">
        <v>79</v>
      </c>
    </row>
    <row r="74" spans="1:90" x14ac:dyDescent="0.25">
      <c r="A74" t="s">
        <v>211</v>
      </c>
      <c r="B74" t="s">
        <v>212</v>
      </c>
      <c r="C74" t="s">
        <v>72</v>
      </c>
      <c r="E74" t="str">
        <f>"009941827354"</f>
        <v>009941827354</v>
      </c>
      <c r="F74" s="2">
        <v>44420</v>
      </c>
      <c r="G74">
        <v>202202</v>
      </c>
      <c r="H74" t="s">
        <v>89</v>
      </c>
      <c r="I74" t="s">
        <v>90</v>
      </c>
      <c r="J74" t="s">
        <v>366</v>
      </c>
      <c r="K74" t="s">
        <v>75</v>
      </c>
      <c r="L74" t="s">
        <v>94</v>
      </c>
      <c r="M74" t="s">
        <v>95</v>
      </c>
      <c r="N74" t="s">
        <v>371</v>
      </c>
      <c r="O74" t="s">
        <v>130</v>
      </c>
      <c r="P74" t="str">
        <f>"NA                            "</f>
        <v xml:space="preserve">NA                            </v>
      </c>
      <c r="Q74">
        <v>0</v>
      </c>
      <c r="R74">
        <v>0</v>
      </c>
      <c r="S74">
        <v>0</v>
      </c>
      <c r="T74">
        <v>0</v>
      </c>
      <c r="U74">
        <v>0</v>
      </c>
      <c r="V74">
        <v>0</v>
      </c>
      <c r="W74">
        <v>0</v>
      </c>
      <c r="X74">
        <v>0</v>
      </c>
      <c r="Y74">
        <v>0</v>
      </c>
      <c r="Z74">
        <v>0</v>
      </c>
      <c r="AA74">
        <v>0</v>
      </c>
      <c r="AB74">
        <v>0</v>
      </c>
      <c r="AC74">
        <v>0</v>
      </c>
      <c r="AD74">
        <v>0</v>
      </c>
      <c r="AE74">
        <v>0</v>
      </c>
      <c r="AF74">
        <v>0</v>
      </c>
      <c r="AG74">
        <v>0</v>
      </c>
      <c r="AH74">
        <v>0</v>
      </c>
      <c r="AI74">
        <v>0</v>
      </c>
      <c r="AJ74">
        <v>0</v>
      </c>
      <c r="AK74">
        <v>26.67</v>
      </c>
      <c r="AL74">
        <v>0</v>
      </c>
      <c r="AM74">
        <v>0</v>
      </c>
      <c r="AN74">
        <v>0</v>
      </c>
      <c r="AO74">
        <v>0</v>
      </c>
      <c r="AP74">
        <v>0</v>
      </c>
      <c r="AQ74">
        <v>0</v>
      </c>
      <c r="AR74">
        <v>0</v>
      </c>
      <c r="AS74">
        <v>0</v>
      </c>
      <c r="AT74">
        <v>0</v>
      </c>
      <c r="AU74">
        <v>0</v>
      </c>
      <c r="AV74">
        <v>0</v>
      </c>
      <c r="AW74">
        <v>0</v>
      </c>
      <c r="AX74">
        <v>0</v>
      </c>
      <c r="AY74">
        <v>0</v>
      </c>
      <c r="AZ74">
        <v>0</v>
      </c>
      <c r="BA74">
        <v>0</v>
      </c>
      <c r="BB74">
        <v>0</v>
      </c>
      <c r="BC74">
        <v>0</v>
      </c>
      <c r="BD74">
        <v>0</v>
      </c>
      <c r="BE74">
        <v>0</v>
      </c>
      <c r="BF74">
        <v>0</v>
      </c>
      <c r="BG74">
        <v>0</v>
      </c>
      <c r="BH74">
        <v>1</v>
      </c>
      <c r="BI74">
        <v>17.3</v>
      </c>
      <c r="BJ74">
        <v>15</v>
      </c>
      <c r="BK74">
        <v>18</v>
      </c>
      <c r="BL74">
        <v>126.91</v>
      </c>
      <c r="BM74">
        <v>19.04</v>
      </c>
      <c r="BN74">
        <v>145.94999999999999</v>
      </c>
      <c r="BO74">
        <v>145.94999999999999</v>
      </c>
      <c r="BQ74" t="s">
        <v>206</v>
      </c>
      <c r="BR74" t="s">
        <v>224</v>
      </c>
      <c r="BS74" s="2">
        <v>44424</v>
      </c>
      <c r="BT74" s="3">
        <v>0.41805555555555557</v>
      </c>
      <c r="BU74" t="s">
        <v>161</v>
      </c>
      <c r="BV74" t="s">
        <v>85</v>
      </c>
      <c r="BY74">
        <v>74942.12</v>
      </c>
      <c r="CA74" t="s">
        <v>99</v>
      </c>
      <c r="CC74" t="s">
        <v>95</v>
      </c>
      <c r="CD74">
        <v>6001</v>
      </c>
      <c r="CE74" t="s">
        <v>82</v>
      </c>
      <c r="CF74" s="2">
        <v>44424</v>
      </c>
      <c r="CI74">
        <v>2</v>
      </c>
      <c r="CJ74">
        <v>2</v>
      </c>
      <c r="CK74" t="s">
        <v>169</v>
      </c>
      <c r="CL74" t="s">
        <v>79</v>
      </c>
    </row>
    <row r="75" spans="1:90" x14ac:dyDescent="0.25">
      <c r="A75" t="s">
        <v>211</v>
      </c>
      <c r="B75" t="s">
        <v>212</v>
      </c>
      <c r="C75" t="s">
        <v>72</v>
      </c>
      <c r="E75" t="str">
        <f>"009941436851"</f>
        <v>009941436851</v>
      </c>
      <c r="F75" s="2">
        <v>44424</v>
      </c>
      <c r="G75">
        <v>202202</v>
      </c>
      <c r="H75" t="s">
        <v>94</v>
      </c>
      <c r="I75" t="s">
        <v>95</v>
      </c>
      <c r="J75" t="s">
        <v>256</v>
      </c>
      <c r="K75" t="s">
        <v>75</v>
      </c>
      <c r="L75" t="s">
        <v>166</v>
      </c>
      <c r="M75" t="s">
        <v>167</v>
      </c>
      <c r="N75" t="s">
        <v>341</v>
      </c>
      <c r="O75" t="s">
        <v>130</v>
      </c>
      <c r="P75" t="str">
        <f>"                              "</f>
        <v xml:space="preserve">                              </v>
      </c>
      <c r="Q75">
        <v>0</v>
      </c>
      <c r="R75">
        <v>0</v>
      </c>
      <c r="S75">
        <v>0</v>
      </c>
      <c r="T75">
        <v>0</v>
      </c>
      <c r="U75">
        <v>0</v>
      </c>
      <c r="V75">
        <v>0</v>
      </c>
      <c r="W75">
        <v>0</v>
      </c>
      <c r="X75">
        <v>0</v>
      </c>
      <c r="Y75">
        <v>0</v>
      </c>
      <c r="Z75">
        <v>0</v>
      </c>
      <c r="AA75">
        <v>0</v>
      </c>
      <c r="AB75">
        <v>0</v>
      </c>
      <c r="AC75">
        <v>0</v>
      </c>
      <c r="AD75">
        <v>0</v>
      </c>
      <c r="AE75">
        <v>0</v>
      </c>
      <c r="AF75">
        <v>0</v>
      </c>
      <c r="AG75">
        <v>0</v>
      </c>
      <c r="AH75">
        <v>0</v>
      </c>
      <c r="AI75">
        <v>0</v>
      </c>
      <c r="AJ75">
        <v>0</v>
      </c>
      <c r="AK75">
        <v>27.08</v>
      </c>
      <c r="AL75">
        <v>0</v>
      </c>
      <c r="AM75">
        <v>0</v>
      </c>
      <c r="AN75">
        <v>0</v>
      </c>
      <c r="AO75">
        <v>0</v>
      </c>
      <c r="AP75">
        <v>0</v>
      </c>
      <c r="AQ75">
        <v>0</v>
      </c>
      <c r="AR75">
        <v>0</v>
      </c>
      <c r="AS75">
        <v>0</v>
      </c>
      <c r="AT75">
        <v>0</v>
      </c>
      <c r="AU75">
        <v>0</v>
      </c>
      <c r="AV75">
        <v>0</v>
      </c>
      <c r="AW75">
        <v>0</v>
      </c>
      <c r="AX75">
        <v>0</v>
      </c>
      <c r="AY75">
        <v>0</v>
      </c>
      <c r="AZ75">
        <v>0</v>
      </c>
      <c r="BA75">
        <v>0</v>
      </c>
      <c r="BB75">
        <v>0</v>
      </c>
      <c r="BC75">
        <v>0</v>
      </c>
      <c r="BD75">
        <v>0</v>
      </c>
      <c r="BE75">
        <v>0</v>
      </c>
      <c r="BF75">
        <v>0</v>
      </c>
      <c r="BG75">
        <v>0</v>
      </c>
      <c r="BH75">
        <v>1</v>
      </c>
      <c r="BI75">
        <v>10</v>
      </c>
      <c r="BJ75">
        <v>17.600000000000001</v>
      </c>
      <c r="BK75">
        <v>18</v>
      </c>
      <c r="BL75">
        <v>128.80000000000001</v>
      </c>
      <c r="BM75">
        <v>19.32</v>
      </c>
      <c r="BN75">
        <v>148.12</v>
      </c>
      <c r="BO75">
        <v>148.12</v>
      </c>
      <c r="BQ75" t="s">
        <v>257</v>
      </c>
      <c r="BS75" s="2">
        <v>44426</v>
      </c>
      <c r="BT75" s="3">
        <v>0.34861111111111115</v>
      </c>
      <c r="BU75" t="s">
        <v>342</v>
      </c>
      <c r="BV75" t="s">
        <v>85</v>
      </c>
      <c r="BY75">
        <v>88000</v>
      </c>
      <c r="CA75" t="s">
        <v>168</v>
      </c>
      <c r="CC75" t="s">
        <v>167</v>
      </c>
      <c r="CD75">
        <v>1682</v>
      </c>
      <c r="CE75" t="s">
        <v>82</v>
      </c>
      <c r="CF75" s="2">
        <v>44427</v>
      </c>
      <c r="CI75">
        <v>2</v>
      </c>
      <c r="CJ75">
        <v>2</v>
      </c>
      <c r="CK75" t="s">
        <v>131</v>
      </c>
      <c r="CL75" t="s">
        <v>79</v>
      </c>
    </row>
    <row r="76" spans="1:90" x14ac:dyDescent="0.25">
      <c r="A76" t="s">
        <v>211</v>
      </c>
      <c r="B76" t="s">
        <v>212</v>
      </c>
      <c r="C76" t="s">
        <v>72</v>
      </c>
      <c r="E76" t="str">
        <f>"009941827353"</f>
        <v>009941827353</v>
      </c>
      <c r="F76" s="2">
        <v>44424</v>
      </c>
      <c r="G76">
        <v>202202</v>
      </c>
      <c r="H76" t="s">
        <v>89</v>
      </c>
      <c r="I76" t="s">
        <v>90</v>
      </c>
      <c r="J76" t="s">
        <v>366</v>
      </c>
      <c r="K76" t="s">
        <v>75</v>
      </c>
      <c r="L76" t="s">
        <v>135</v>
      </c>
      <c r="M76" t="s">
        <v>90</v>
      </c>
      <c r="N76" t="s">
        <v>343</v>
      </c>
      <c r="O76" t="s">
        <v>130</v>
      </c>
      <c r="P76" t="str">
        <f>"NA                            "</f>
        <v xml:space="preserve">NA                            </v>
      </c>
      <c r="Q76">
        <v>0</v>
      </c>
      <c r="R76">
        <v>0</v>
      </c>
      <c r="S76">
        <v>0</v>
      </c>
      <c r="T76">
        <v>0</v>
      </c>
      <c r="U76">
        <v>0</v>
      </c>
      <c r="V76">
        <v>0</v>
      </c>
      <c r="W76">
        <v>0</v>
      </c>
      <c r="X76">
        <v>0</v>
      </c>
      <c r="Y76">
        <v>0</v>
      </c>
      <c r="Z76">
        <v>0</v>
      </c>
      <c r="AA76">
        <v>0</v>
      </c>
      <c r="AB76">
        <v>0</v>
      </c>
      <c r="AC76">
        <v>0</v>
      </c>
      <c r="AD76">
        <v>0</v>
      </c>
      <c r="AE76">
        <v>0</v>
      </c>
      <c r="AF76">
        <v>0</v>
      </c>
      <c r="AG76">
        <v>0</v>
      </c>
      <c r="AH76">
        <v>0</v>
      </c>
      <c r="AI76">
        <v>0</v>
      </c>
      <c r="AJ76">
        <v>0</v>
      </c>
      <c r="AK76">
        <v>16.489999999999998</v>
      </c>
      <c r="AL76">
        <v>0</v>
      </c>
      <c r="AM76">
        <v>0</v>
      </c>
      <c r="AN76">
        <v>0</v>
      </c>
      <c r="AO76">
        <v>0</v>
      </c>
      <c r="AP76">
        <v>0</v>
      </c>
      <c r="AQ76">
        <v>0</v>
      </c>
      <c r="AR76">
        <v>0</v>
      </c>
      <c r="AS76">
        <v>0</v>
      </c>
      <c r="AT76">
        <v>0</v>
      </c>
      <c r="AU76">
        <v>0</v>
      </c>
      <c r="AV76">
        <v>0</v>
      </c>
      <c r="AW76">
        <v>0</v>
      </c>
      <c r="AX76">
        <v>0</v>
      </c>
      <c r="AY76">
        <v>0</v>
      </c>
      <c r="AZ76">
        <v>0</v>
      </c>
      <c r="BA76">
        <v>0</v>
      </c>
      <c r="BB76">
        <v>0</v>
      </c>
      <c r="BC76">
        <v>0</v>
      </c>
      <c r="BD76">
        <v>0</v>
      </c>
      <c r="BE76">
        <v>0</v>
      </c>
      <c r="BF76">
        <v>0</v>
      </c>
      <c r="BG76">
        <v>0</v>
      </c>
      <c r="BH76">
        <v>1</v>
      </c>
      <c r="BI76">
        <v>0.5</v>
      </c>
      <c r="BJ76">
        <v>1.2</v>
      </c>
      <c r="BK76">
        <v>2</v>
      </c>
      <c r="BL76">
        <v>80.37</v>
      </c>
      <c r="BM76">
        <v>12.06</v>
      </c>
      <c r="BN76">
        <v>92.43</v>
      </c>
      <c r="BO76">
        <v>92.43</v>
      </c>
      <c r="BQ76" t="s">
        <v>344</v>
      </c>
      <c r="BR76" t="s">
        <v>224</v>
      </c>
      <c r="BS76" s="2">
        <v>44426</v>
      </c>
      <c r="BT76" s="3">
        <v>0.47152777777777777</v>
      </c>
      <c r="BU76" t="s">
        <v>345</v>
      </c>
      <c r="BV76" t="s">
        <v>79</v>
      </c>
      <c r="BW76" t="s">
        <v>80</v>
      </c>
      <c r="BX76" t="s">
        <v>106</v>
      </c>
      <c r="BY76">
        <v>5829.12</v>
      </c>
      <c r="CA76" t="s">
        <v>127</v>
      </c>
      <c r="CC76" t="s">
        <v>90</v>
      </c>
      <c r="CD76">
        <v>7441</v>
      </c>
      <c r="CE76" t="s">
        <v>82</v>
      </c>
      <c r="CF76" s="2">
        <v>44427</v>
      </c>
      <c r="CI76">
        <v>1</v>
      </c>
      <c r="CJ76">
        <v>2</v>
      </c>
      <c r="CK76" t="s">
        <v>133</v>
      </c>
      <c r="CL76" t="s">
        <v>79</v>
      </c>
    </row>
    <row r="77" spans="1:90" x14ac:dyDescent="0.25">
      <c r="A77" t="s">
        <v>211</v>
      </c>
      <c r="B77" t="s">
        <v>212</v>
      </c>
      <c r="C77" t="s">
        <v>72</v>
      </c>
      <c r="E77" t="str">
        <f>"009940641925"</f>
        <v>009940641925</v>
      </c>
      <c r="F77" s="2">
        <v>44424</v>
      </c>
      <c r="G77">
        <v>202202</v>
      </c>
      <c r="H77" t="s">
        <v>89</v>
      </c>
      <c r="I77" t="s">
        <v>90</v>
      </c>
      <c r="J77" t="s">
        <v>213</v>
      </c>
      <c r="K77" t="s">
        <v>75</v>
      </c>
      <c r="L77" t="s">
        <v>92</v>
      </c>
      <c r="M77" t="s">
        <v>93</v>
      </c>
      <c r="N77" t="s">
        <v>364</v>
      </c>
      <c r="O77" t="s">
        <v>78</v>
      </c>
      <c r="P77" t="str">
        <f>"112523508 GL460040            "</f>
        <v xml:space="preserve">112523508 GL460040            </v>
      </c>
      <c r="Q77">
        <v>0</v>
      </c>
      <c r="R77">
        <v>0</v>
      </c>
      <c r="S77">
        <v>0</v>
      </c>
      <c r="T77">
        <v>0</v>
      </c>
      <c r="U77">
        <v>0</v>
      </c>
      <c r="V77">
        <v>0</v>
      </c>
      <c r="W77">
        <v>0</v>
      </c>
      <c r="X77">
        <v>0</v>
      </c>
      <c r="Y77">
        <v>0</v>
      </c>
      <c r="Z77">
        <v>0</v>
      </c>
      <c r="AA77">
        <v>0</v>
      </c>
      <c r="AB77">
        <v>0</v>
      </c>
      <c r="AC77">
        <v>0</v>
      </c>
      <c r="AD77">
        <v>0</v>
      </c>
      <c r="AE77">
        <v>0</v>
      </c>
      <c r="AF77">
        <v>0</v>
      </c>
      <c r="AG77">
        <v>0</v>
      </c>
      <c r="AH77">
        <v>0</v>
      </c>
      <c r="AI77">
        <v>0</v>
      </c>
      <c r="AJ77">
        <v>0</v>
      </c>
      <c r="AK77">
        <v>11.72</v>
      </c>
      <c r="AL77">
        <v>0</v>
      </c>
      <c r="AM77">
        <v>0</v>
      </c>
      <c r="AN77">
        <v>0</v>
      </c>
      <c r="AO77">
        <v>0</v>
      </c>
      <c r="AP77">
        <v>0</v>
      </c>
      <c r="AQ77">
        <v>0</v>
      </c>
      <c r="AR77">
        <v>0</v>
      </c>
      <c r="AS77">
        <v>0</v>
      </c>
      <c r="AT77">
        <v>0</v>
      </c>
      <c r="AU77">
        <v>0</v>
      </c>
      <c r="AV77">
        <v>0</v>
      </c>
      <c r="AW77">
        <v>0</v>
      </c>
      <c r="AX77">
        <v>0</v>
      </c>
      <c r="AY77">
        <v>0</v>
      </c>
      <c r="AZ77">
        <v>0</v>
      </c>
      <c r="BA77">
        <v>0</v>
      </c>
      <c r="BB77">
        <v>0</v>
      </c>
      <c r="BC77">
        <v>0</v>
      </c>
      <c r="BD77">
        <v>0</v>
      </c>
      <c r="BE77">
        <v>0</v>
      </c>
      <c r="BF77">
        <v>0</v>
      </c>
      <c r="BG77">
        <v>0</v>
      </c>
      <c r="BH77">
        <v>1</v>
      </c>
      <c r="BI77">
        <v>0.1</v>
      </c>
      <c r="BJ77">
        <v>2</v>
      </c>
      <c r="BK77">
        <v>2</v>
      </c>
      <c r="BL77">
        <v>53.59</v>
      </c>
      <c r="BM77">
        <v>8.0399999999999991</v>
      </c>
      <c r="BN77">
        <v>61.63</v>
      </c>
      <c r="BO77">
        <v>61.63</v>
      </c>
      <c r="BQ77" t="s">
        <v>346</v>
      </c>
      <c r="BR77" t="s">
        <v>292</v>
      </c>
      <c r="BS77" s="2">
        <v>44425</v>
      </c>
      <c r="BT77" s="3">
        <v>0.3263888888888889</v>
      </c>
      <c r="BU77" t="s">
        <v>117</v>
      </c>
      <c r="BV77" t="s">
        <v>85</v>
      </c>
      <c r="BY77">
        <v>9803.43</v>
      </c>
      <c r="BZ77" t="s">
        <v>100</v>
      </c>
      <c r="CA77" t="s">
        <v>188</v>
      </c>
      <c r="CC77" t="s">
        <v>93</v>
      </c>
      <c r="CD77">
        <v>2021</v>
      </c>
      <c r="CE77" t="s">
        <v>82</v>
      </c>
      <c r="CF77" s="2">
        <v>44426</v>
      </c>
      <c r="CI77">
        <v>1</v>
      </c>
      <c r="CJ77">
        <v>1</v>
      </c>
      <c r="CK77">
        <v>21</v>
      </c>
      <c r="CL77" t="s">
        <v>79</v>
      </c>
    </row>
    <row r="78" spans="1:90" x14ac:dyDescent="0.25">
      <c r="A78" t="s">
        <v>211</v>
      </c>
      <c r="B78" t="s">
        <v>212</v>
      </c>
      <c r="C78" t="s">
        <v>72</v>
      </c>
      <c r="E78" t="str">
        <f>"009941827370"</f>
        <v>009941827370</v>
      </c>
      <c r="F78" s="2">
        <v>44424</v>
      </c>
      <c r="G78">
        <v>202202</v>
      </c>
      <c r="H78" t="s">
        <v>89</v>
      </c>
      <c r="I78" t="s">
        <v>90</v>
      </c>
      <c r="J78" t="s">
        <v>366</v>
      </c>
      <c r="K78" t="s">
        <v>75</v>
      </c>
      <c r="L78" t="s">
        <v>121</v>
      </c>
      <c r="M78" t="s">
        <v>122</v>
      </c>
      <c r="N78" t="s">
        <v>375</v>
      </c>
      <c r="O78" t="s">
        <v>78</v>
      </c>
      <c r="P78" t="str">
        <f>"NA                            "</f>
        <v xml:space="preserve">NA                            </v>
      </c>
      <c r="Q78">
        <v>0</v>
      </c>
      <c r="R78">
        <v>0</v>
      </c>
      <c r="S78">
        <v>0</v>
      </c>
      <c r="T78">
        <v>0</v>
      </c>
      <c r="U78">
        <v>0</v>
      </c>
      <c r="V78">
        <v>0</v>
      </c>
      <c r="W78">
        <v>0</v>
      </c>
      <c r="X78">
        <v>0</v>
      </c>
      <c r="Y78">
        <v>0</v>
      </c>
      <c r="Z78">
        <v>0</v>
      </c>
      <c r="AA78">
        <v>0</v>
      </c>
      <c r="AB78">
        <v>0</v>
      </c>
      <c r="AC78">
        <v>0</v>
      </c>
      <c r="AD78">
        <v>0</v>
      </c>
      <c r="AE78">
        <v>0</v>
      </c>
      <c r="AF78">
        <v>0</v>
      </c>
      <c r="AG78">
        <v>0</v>
      </c>
      <c r="AH78">
        <v>0</v>
      </c>
      <c r="AI78">
        <v>0</v>
      </c>
      <c r="AJ78">
        <v>0</v>
      </c>
      <c r="AK78">
        <v>11.72</v>
      </c>
      <c r="AL78">
        <v>0</v>
      </c>
      <c r="AM78">
        <v>0</v>
      </c>
      <c r="AN78">
        <v>0</v>
      </c>
      <c r="AO78">
        <v>0</v>
      </c>
      <c r="AP78">
        <v>0</v>
      </c>
      <c r="AQ78">
        <v>0</v>
      </c>
      <c r="AR78">
        <v>0</v>
      </c>
      <c r="AS78">
        <v>0</v>
      </c>
      <c r="AT78">
        <v>0</v>
      </c>
      <c r="AU78">
        <v>0</v>
      </c>
      <c r="AV78">
        <v>0</v>
      </c>
      <c r="AW78">
        <v>0</v>
      </c>
      <c r="AX78">
        <v>0</v>
      </c>
      <c r="AY78">
        <v>0</v>
      </c>
      <c r="AZ78">
        <v>0</v>
      </c>
      <c r="BA78">
        <v>0</v>
      </c>
      <c r="BB78">
        <v>0</v>
      </c>
      <c r="BC78">
        <v>0</v>
      </c>
      <c r="BD78">
        <v>0</v>
      </c>
      <c r="BE78">
        <v>0</v>
      </c>
      <c r="BF78">
        <v>0</v>
      </c>
      <c r="BG78">
        <v>0</v>
      </c>
      <c r="BH78">
        <v>1</v>
      </c>
      <c r="BI78">
        <v>0.3</v>
      </c>
      <c r="BJ78">
        <v>0.7</v>
      </c>
      <c r="BK78">
        <v>1</v>
      </c>
      <c r="BL78">
        <v>53.59</v>
      </c>
      <c r="BM78">
        <v>8.0399999999999991</v>
      </c>
      <c r="BN78">
        <v>61.63</v>
      </c>
      <c r="BO78">
        <v>61.63</v>
      </c>
      <c r="BQ78" t="s">
        <v>347</v>
      </c>
      <c r="BR78" t="s">
        <v>348</v>
      </c>
      <c r="BS78" s="2">
        <v>44427</v>
      </c>
      <c r="BT78" s="3">
        <v>0.35069444444444442</v>
      </c>
      <c r="BU78" t="s">
        <v>349</v>
      </c>
      <c r="BV78" t="s">
        <v>79</v>
      </c>
      <c r="BW78" t="s">
        <v>97</v>
      </c>
      <c r="BX78" t="s">
        <v>179</v>
      </c>
      <c r="BY78">
        <v>3367.2</v>
      </c>
      <c r="BZ78" t="s">
        <v>100</v>
      </c>
      <c r="CA78" t="s">
        <v>148</v>
      </c>
      <c r="CC78" t="s">
        <v>122</v>
      </c>
      <c r="CD78">
        <v>4300</v>
      </c>
      <c r="CE78" t="s">
        <v>82</v>
      </c>
      <c r="CF78" s="2">
        <v>44428</v>
      </c>
      <c r="CI78">
        <v>1</v>
      </c>
      <c r="CJ78">
        <v>3</v>
      </c>
      <c r="CK78">
        <v>21</v>
      </c>
      <c r="CL78" t="s">
        <v>79</v>
      </c>
    </row>
    <row r="79" spans="1:90" x14ac:dyDescent="0.25">
      <c r="A79" t="s">
        <v>211</v>
      </c>
      <c r="B79" t="s">
        <v>212</v>
      </c>
      <c r="C79" t="s">
        <v>72</v>
      </c>
      <c r="E79" t="str">
        <f>"009941438846"</f>
        <v>009941438846</v>
      </c>
      <c r="F79" s="2">
        <v>44424</v>
      </c>
      <c r="G79">
        <v>202202</v>
      </c>
      <c r="H79" t="s">
        <v>76</v>
      </c>
      <c r="I79" t="s">
        <v>77</v>
      </c>
      <c r="J79" t="s">
        <v>213</v>
      </c>
      <c r="K79" t="s">
        <v>75</v>
      </c>
      <c r="L79" t="s">
        <v>94</v>
      </c>
      <c r="M79" t="s">
        <v>95</v>
      </c>
      <c r="N79" t="s">
        <v>370</v>
      </c>
      <c r="O79" t="s">
        <v>78</v>
      </c>
      <c r="P79" t="str">
        <f>"                              "</f>
        <v xml:space="preserve">                              </v>
      </c>
      <c r="Q79">
        <v>0</v>
      </c>
      <c r="R79">
        <v>0</v>
      </c>
      <c r="S79">
        <v>0</v>
      </c>
      <c r="T79">
        <v>0</v>
      </c>
      <c r="U79">
        <v>0</v>
      </c>
      <c r="V79">
        <v>0</v>
      </c>
      <c r="W79">
        <v>0</v>
      </c>
      <c r="X79">
        <v>0</v>
      </c>
      <c r="Y79">
        <v>0</v>
      </c>
      <c r="Z79">
        <v>0</v>
      </c>
      <c r="AA79">
        <v>0</v>
      </c>
      <c r="AB79">
        <v>0</v>
      </c>
      <c r="AC79">
        <v>0</v>
      </c>
      <c r="AD79">
        <v>0</v>
      </c>
      <c r="AE79">
        <v>0</v>
      </c>
      <c r="AF79">
        <v>0</v>
      </c>
      <c r="AG79">
        <v>0</v>
      </c>
      <c r="AH79">
        <v>0</v>
      </c>
      <c r="AI79">
        <v>0</v>
      </c>
      <c r="AJ79">
        <v>0</v>
      </c>
      <c r="AK79">
        <v>11.72</v>
      </c>
      <c r="AL79">
        <v>0</v>
      </c>
      <c r="AM79">
        <v>0</v>
      </c>
      <c r="AN79">
        <v>0</v>
      </c>
      <c r="AO79">
        <v>0</v>
      </c>
      <c r="AP79">
        <v>0</v>
      </c>
      <c r="AQ79">
        <v>0</v>
      </c>
      <c r="AR79">
        <v>0</v>
      </c>
      <c r="AS79">
        <v>0</v>
      </c>
      <c r="AT79">
        <v>0</v>
      </c>
      <c r="AU79">
        <v>0</v>
      </c>
      <c r="AV79">
        <v>0</v>
      </c>
      <c r="AW79">
        <v>0</v>
      </c>
      <c r="AX79">
        <v>0</v>
      </c>
      <c r="AY79">
        <v>0</v>
      </c>
      <c r="AZ79">
        <v>0</v>
      </c>
      <c r="BA79">
        <v>0</v>
      </c>
      <c r="BB79">
        <v>0</v>
      </c>
      <c r="BC79">
        <v>0</v>
      </c>
      <c r="BD79">
        <v>0</v>
      </c>
      <c r="BE79">
        <v>0</v>
      </c>
      <c r="BF79">
        <v>0</v>
      </c>
      <c r="BG79">
        <v>0</v>
      </c>
      <c r="BH79">
        <v>1</v>
      </c>
      <c r="BI79">
        <v>1</v>
      </c>
      <c r="BJ79">
        <v>0.3</v>
      </c>
      <c r="BK79">
        <v>1</v>
      </c>
      <c r="BL79">
        <v>53.59</v>
      </c>
      <c r="BM79">
        <v>8.0399999999999991</v>
      </c>
      <c r="BN79">
        <v>61.63</v>
      </c>
      <c r="BO79">
        <v>61.63</v>
      </c>
      <c r="BQ79" t="s">
        <v>294</v>
      </c>
      <c r="BR79" t="s">
        <v>245</v>
      </c>
      <c r="BS79" s="2">
        <v>44425</v>
      </c>
      <c r="BT79" s="3">
        <v>0.37708333333333338</v>
      </c>
      <c r="BU79" t="s">
        <v>304</v>
      </c>
      <c r="BV79" t="s">
        <v>85</v>
      </c>
      <c r="BY79">
        <v>1295</v>
      </c>
      <c r="BZ79" t="s">
        <v>100</v>
      </c>
      <c r="CA79" t="s">
        <v>96</v>
      </c>
      <c r="CC79" t="s">
        <v>95</v>
      </c>
      <c r="CD79">
        <v>6000</v>
      </c>
      <c r="CE79" t="s">
        <v>82</v>
      </c>
      <c r="CF79" s="2">
        <v>44425</v>
      </c>
      <c r="CI79">
        <v>1</v>
      </c>
      <c r="CJ79">
        <v>1</v>
      </c>
      <c r="CK79">
        <v>21</v>
      </c>
      <c r="CL79" t="s">
        <v>79</v>
      </c>
    </row>
    <row r="80" spans="1:90" x14ac:dyDescent="0.25">
      <c r="A80" t="s">
        <v>211</v>
      </c>
      <c r="B80" t="s">
        <v>212</v>
      </c>
      <c r="C80" t="s">
        <v>72</v>
      </c>
      <c r="E80" t="str">
        <f>"009940857278"</f>
        <v>009940857278</v>
      </c>
      <c r="F80" s="2">
        <v>44425</v>
      </c>
      <c r="G80">
        <v>202202</v>
      </c>
      <c r="H80" t="s">
        <v>166</v>
      </c>
      <c r="I80" t="s">
        <v>167</v>
      </c>
      <c r="J80" t="s">
        <v>255</v>
      </c>
      <c r="K80" t="s">
        <v>75</v>
      </c>
      <c r="L80" t="s">
        <v>94</v>
      </c>
      <c r="M80" t="s">
        <v>95</v>
      </c>
      <c r="N80" t="s">
        <v>256</v>
      </c>
      <c r="O80" t="s">
        <v>130</v>
      </c>
      <c r="P80" t="str">
        <f>"NA                            "</f>
        <v xml:space="preserve">NA                            </v>
      </c>
      <c r="Q80">
        <v>0</v>
      </c>
      <c r="R80">
        <v>0</v>
      </c>
      <c r="S80">
        <v>0</v>
      </c>
      <c r="T80">
        <v>0</v>
      </c>
      <c r="U80">
        <v>0</v>
      </c>
      <c r="V80">
        <v>0</v>
      </c>
      <c r="W80">
        <v>0</v>
      </c>
      <c r="X80">
        <v>0</v>
      </c>
      <c r="Y80">
        <v>0</v>
      </c>
      <c r="Z80">
        <v>0</v>
      </c>
      <c r="AA80">
        <v>0</v>
      </c>
      <c r="AB80">
        <v>0</v>
      </c>
      <c r="AC80">
        <v>0</v>
      </c>
      <c r="AD80">
        <v>0</v>
      </c>
      <c r="AE80">
        <v>0</v>
      </c>
      <c r="AF80">
        <v>0</v>
      </c>
      <c r="AG80">
        <v>0</v>
      </c>
      <c r="AH80">
        <v>0</v>
      </c>
      <c r="AI80">
        <v>0</v>
      </c>
      <c r="AJ80">
        <v>0</v>
      </c>
      <c r="AK80">
        <v>27.08</v>
      </c>
      <c r="AL80">
        <v>0</v>
      </c>
      <c r="AM80">
        <v>0</v>
      </c>
      <c r="AN80">
        <v>0</v>
      </c>
      <c r="AO80">
        <v>0</v>
      </c>
      <c r="AP80">
        <v>0</v>
      </c>
      <c r="AQ80">
        <v>0</v>
      </c>
      <c r="AR80">
        <v>0</v>
      </c>
      <c r="AS80">
        <v>0</v>
      </c>
      <c r="AT80">
        <v>0</v>
      </c>
      <c r="AU80">
        <v>0</v>
      </c>
      <c r="AV80">
        <v>0</v>
      </c>
      <c r="AW80">
        <v>0</v>
      </c>
      <c r="AX80">
        <v>0</v>
      </c>
      <c r="AY80">
        <v>0</v>
      </c>
      <c r="AZ80">
        <v>0</v>
      </c>
      <c r="BA80">
        <v>0</v>
      </c>
      <c r="BB80">
        <v>0</v>
      </c>
      <c r="BC80">
        <v>0</v>
      </c>
      <c r="BD80">
        <v>0</v>
      </c>
      <c r="BE80">
        <v>0</v>
      </c>
      <c r="BF80">
        <v>0</v>
      </c>
      <c r="BG80">
        <v>0</v>
      </c>
      <c r="BH80">
        <v>1</v>
      </c>
      <c r="BI80">
        <v>14.2</v>
      </c>
      <c r="BJ80">
        <v>17.8</v>
      </c>
      <c r="BK80">
        <v>18</v>
      </c>
      <c r="BL80">
        <v>128.80000000000001</v>
      </c>
      <c r="BM80">
        <v>19.32</v>
      </c>
      <c r="BN80">
        <v>148.12</v>
      </c>
      <c r="BO80">
        <v>148.12</v>
      </c>
      <c r="BQ80" t="s">
        <v>206</v>
      </c>
      <c r="BR80" t="s">
        <v>257</v>
      </c>
      <c r="BS80" s="2">
        <v>44427</v>
      </c>
      <c r="BT80" s="3">
        <v>0.3263888888888889</v>
      </c>
      <c r="BU80" t="s">
        <v>134</v>
      </c>
      <c r="BV80" t="s">
        <v>85</v>
      </c>
      <c r="BY80">
        <v>89117.77</v>
      </c>
      <c r="CA80" t="s">
        <v>99</v>
      </c>
      <c r="CC80" t="s">
        <v>95</v>
      </c>
      <c r="CD80">
        <v>6001</v>
      </c>
      <c r="CE80" t="s">
        <v>82</v>
      </c>
      <c r="CF80" s="2">
        <v>44428</v>
      </c>
      <c r="CI80">
        <v>2</v>
      </c>
      <c r="CJ80">
        <v>2</v>
      </c>
      <c r="CK80" t="s">
        <v>131</v>
      </c>
      <c r="CL80" t="s">
        <v>79</v>
      </c>
    </row>
    <row r="81" spans="1:90" x14ac:dyDescent="0.25">
      <c r="A81" t="s">
        <v>211</v>
      </c>
      <c r="B81" t="s">
        <v>212</v>
      </c>
      <c r="C81" t="s">
        <v>72</v>
      </c>
      <c r="E81" t="str">
        <f>"009941483580"</f>
        <v>009941483580</v>
      </c>
      <c r="F81" s="2">
        <v>44424</v>
      </c>
      <c r="G81">
        <v>202202</v>
      </c>
      <c r="H81" t="s">
        <v>73</v>
      </c>
      <c r="I81" t="s">
        <v>74</v>
      </c>
      <c r="J81" t="s">
        <v>226</v>
      </c>
      <c r="K81" t="s">
        <v>75</v>
      </c>
      <c r="L81" t="s">
        <v>104</v>
      </c>
      <c r="M81" t="s">
        <v>104</v>
      </c>
      <c r="N81" t="s">
        <v>266</v>
      </c>
      <c r="O81" t="s">
        <v>130</v>
      </c>
      <c r="P81" t="str">
        <f>"469596                        "</f>
        <v xml:space="preserve">469596                        </v>
      </c>
      <c r="Q81">
        <v>0</v>
      </c>
      <c r="R81">
        <v>0</v>
      </c>
      <c r="S81">
        <v>0</v>
      </c>
      <c r="T81">
        <v>0</v>
      </c>
      <c r="U81">
        <v>0</v>
      </c>
      <c r="V81">
        <v>0</v>
      </c>
      <c r="W81">
        <v>0</v>
      </c>
      <c r="X81">
        <v>0</v>
      </c>
      <c r="Y81">
        <v>0</v>
      </c>
      <c r="Z81">
        <v>0</v>
      </c>
      <c r="AA81">
        <v>0</v>
      </c>
      <c r="AB81">
        <v>0</v>
      </c>
      <c r="AC81">
        <v>0</v>
      </c>
      <c r="AD81">
        <v>0</v>
      </c>
      <c r="AE81">
        <v>0</v>
      </c>
      <c r="AF81">
        <v>0</v>
      </c>
      <c r="AG81">
        <v>0</v>
      </c>
      <c r="AH81">
        <v>0</v>
      </c>
      <c r="AI81">
        <v>0</v>
      </c>
      <c r="AJ81">
        <v>0</v>
      </c>
      <c r="AK81">
        <v>151.63</v>
      </c>
      <c r="AL81">
        <v>0</v>
      </c>
      <c r="AM81">
        <v>0</v>
      </c>
      <c r="AN81">
        <v>0</v>
      </c>
      <c r="AO81">
        <v>0</v>
      </c>
      <c r="AP81">
        <v>0</v>
      </c>
      <c r="AQ81">
        <v>0</v>
      </c>
      <c r="AR81">
        <v>0</v>
      </c>
      <c r="AS81">
        <v>0</v>
      </c>
      <c r="AT81">
        <v>0</v>
      </c>
      <c r="AU81">
        <v>0</v>
      </c>
      <c r="AV81">
        <v>0</v>
      </c>
      <c r="AW81">
        <v>0</v>
      </c>
      <c r="AX81">
        <v>0</v>
      </c>
      <c r="AY81">
        <v>0</v>
      </c>
      <c r="AZ81">
        <v>0</v>
      </c>
      <c r="BA81">
        <v>0</v>
      </c>
      <c r="BB81">
        <v>0</v>
      </c>
      <c r="BC81">
        <v>0</v>
      </c>
      <c r="BD81">
        <v>0</v>
      </c>
      <c r="BE81">
        <v>0</v>
      </c>
      <c r="BF81">
        <v>0</v>
      </c>
      <c r="BG81">
        <v>0</v>
      </c>
      <c r="BH81">
        <v>1</v>
      </c>
      <c r="BI81">
        <v>58</v>
      </c>
      <c r="BJ81">
        <v>87.8</v>
      </c>
      <c r="BK81">
        <v>88</v>
      </c>
      <c r="BL81">
        <v>698.15</v>
      </c>
      <c r="BM81">
        <v>104.72</v>
      </c>
      <c r="BN81">
        <v>802.87</v>
      </c>
      <c r="BO81">
        <v>802.87</v>
      </c>
      <c r="BQ81" t="s">
        <v>267</v>
      </c>
      <c r="BR81" t="s">
        <v>229</v>
      </c>
      <c r="BS81" s="2">
        <v>44427</v>
      </c>
      <c r="BT81" s="3">
        <v>0.68472222222222223</v>
      </c>
      <c r="BU81" t="s">
        <v>350</v>
      </c>
      <c r="BV81" t="s">
        <v>85</v>
      </c>
      <c r="BY81">
        <v>438900</v>
      </c>
      <c r="CA81" t="s">
        <v>107</v>
      </c>
      <c r="CC81" t="s">
        <v>104</v>
      </c>
      <c r="CD81">
        <v>6835</v>
      </c>
      <c r="CE81" t="s">
        <v>82</v>
      </c>
      <c r="CF81" s="2">
        <v>44431</v>
      </c>
      <c r="CI81">
        <v>3</v>
      </c>
      <c r="CJ81">
        <v>3</v>
      </c>
      <c r="CK81" t="s">
        <v>164</v>
      </c>
      <c r="CL81" t="s">
        <v>79</v>
      </c>
    </row>
    <row r="82" spans="1:90" x14ac:dyDescent="0.25">
      <c r="A82" t="s">
        <v>211</v>
      </c>
      <c r="B82" t="s">
        <v>212</v>
      </c>
      <c r="C82" t="s">
        <v>72</v>
      </c>
      <c r="E82" t="str">
        <f>"009940718564"</f>
        <v>009940718564</v>
      </c>
      <c r="F82" s="2">
        <v>44425</v>
      </c>
      <c r="G82">
        <v>202202</v>
      </c>
      <c r="H82" t="s">
        <v>86</v>
      </c>
      <c r="I82" t="s">
        <v>87</v>
      </c>
      <c r="J82" t="s">
        <v>213</v>
      </c>
      <c r="K82" t="s">
        <v>75</v>
      </c>
      <c r="L82" t="s">
        <v>92</v>
      </c>
      <c r="M82" t="s">
        <v>93</v>
      </c>
      <c r="N82" t="s">
        <v>213</v>
      </c>
      <c r="O82" t="s">
        <v>78</v>
      </c>
      <c r="P82" t="str">
        <f>"119 722 70FM                  "</f>
        <v xml:space="preserve">119 722 70FM                  </v>
      </c>
      <c r="Q82">
        <v>0</v>
      </c>
      <c r="R82">
        <v>0</v>
      </c>
      <c r="S82">
        <v>0</v>
      </c>
      <c r="T82">
        <v>0</v>
      </c>
      <c r="U82">
        <v>0</v>
      </c>
      <c r="V82">
        <v>0</v>
      </c>
      <c r="W82">
        <v>0</v>
      </c>
      <c r="X82">
        <v>0</v>
      </c>
      <c r="Y82">
        <v>0</v>
      </c>
      <c r="Z82">
        <v>0</v>
      </c>
      <c r="AA82">
        <v>0</v>
      </c>
      <c r="AB82">
        <v>0</v>
      </c>
      <c r="AC82">
        <v>0</v>
      </c>
      <c r="AD82">
        <v>0</v>
      </c>
      <c r="AE82">
        <v>0</v>
      </c>
      <c r="AF82">
        <v>0</v>
      </c>
      <c r="AG82">
        <v>0</v>
      </c>
      <c r="AH82">
        <v>0</v>
      </c>
      <c r="AI82">
        <v>0</v>
      </c>
      <c r="AJ82">
        <v>0</v>
      </c>
      <c r="AK82">
        <v>11.72</v>
      </c>
      <c r="AL82">
        <v>0</v>
      </c>
      <c r="AM82">
        <v>0</v>
      </c>
      <c r="AN82">
        <v>0</v>
      </c>
      <c r="AO82">
        <v>0</v>
      </c>
      <c r="AP82">
        <v>0</v>
      </c>
      <c r="AQ82">
        <v>0</v>
      </c>
      <c r="AR82">
        <v>0</v>
      </c>
      <c r="AS82">
        <v>0</v>
      </c>
      <c r="AT82">
        <v>0</v>
      </c>
      <c r="AU82">
        <v>0</v>
      </c>
      <c r="AV82">
        <v>0</v>
      </c>
      <c r="AW82">
        <v>0</v>
      </c>
      <c r="AX82">
        <v>0</v>
      </c>
      <c r="AY82">
        <v>0</v>
      </c>
      <c r="AZ82">
        <v>0</v>
      </c>
      <c r="BA82">
        <v>0</v>
      </c>
      <c r="BB82">
        <v>0</v>
      </c>
      <c r="BC82">
        <v>0</v>
      </c>
      <c r="BD82">
        <v>0</v>
      </c>
      <c r="BE82">
        <v>0</v>
      </c>
      <c r="BF82">
        <v>0</v>
      </c>
      <c r="BG82">
        <v>0</v>
      </c>
      <c r="BH82">
        <v>1</v>
      </c>
      <c r="BI82">
        <v>1</v>
      </c>
      <c r="BJ82">
        <v>0.2</v>
      </c>
      <c r="BK82">
        <v>1</v>
      </c>
      <c r="BL82">
        <v>53.59</v>
      </c>
      <c r="BM82">
        <v>8.0399999999999991</v>
      </c>
      <c r="BN82">
        <v>61.63</v>
      </c>
      <c r="BO82">
        <v>61.63</v>
      </c>
      <c r="BR82" t="s">
        <v>351</v>
      </c>
      <c r="BS82" s="2">
        <v>44426</v>
      </c>
      <c r="BT82" s="3">
        <v>0.36319444444444443</v>
      </c>
      <c r="BU82" t="s">
        <v>152</v>
      </c>
      <c r="BV82" t="s">
        <v>85</v>
      </c>
      <c r="BY82">
        <v>1200</v>
      </c>
      <c r="BZ82" t="s">
        <v>100</v>
      </c>
      <c r="CA82" t="s">
        <v>188</v>
      </c>
      <c r="CC82" t="s">
        <v>93</v>
      </c>
      <c r="CD82">
        <v>2074</v>
      </c>
      <c r="CE82" t="s">
        <v>82</v>
      </c>
      <c r="CF82" s="2">
        <v>44426</v>
      </c>
      <c r="CI82">
        <v>1</v>
      </c>
      <c r="CJ82">
        <v>1</v>
      </c>
      <c r="CK82">
        <v>21</v>
      </c>
      <c r="CL82" t="s">
        <v>79</v>
      </c>
    </row>
    <row r="83" spans="1:90" x14ac:dyDescent="0.25">
      <c r="A83" t="s">
        <v>211</v>
      </c>
      <c r="B83" t="s">
        <v>212</v>
      </c>
      <c r="C83" t="s">
        <v>72</v>
      </c>
      <c r="E83" t="str">
        <f>"009940912224"</f>
        <v>009940912224</v>
      </c>
      <c r="F83" s="2">
        <v>44425</v>
      </c>
      <c r="G83">
        <v>202202</v>
      </c>
      <c r="H83" t="s">
        <v>94</v>
      </c>
      <c r="I83" t="s">
        <v>95</v>
      </c>
      <c r="J83" t="s">
        <v>213</v>
      </c>
      <c r="K83" t="s">
        <v>75</v>
      </c>
      <c r="L83" t="s">
        <v>92</v>
      </c>
      <c r="M83" t="s">
        <v>93</v>
      </c>
      <c r="N83" t="s">
        <v>370</v>
      </c>
      <c r="O83" t="s">
        <v>78</v>
      </c>
      <c r="P83" t="str">
        <f>"11912270 FM                   "</f>
        <v xml:space="preserve">11912270 FM                   </v>
      </c>
      <c r="Q83">
        <v>0</v>
      </c>
      <c r="R83">
        <v>0</v>
      </c>
      <c r="S83">
        <v>0</v>
      </c>
      <c r="T83">
        <v>0</v>
      </c>
      <c r="U83">
        <v>0</v>
      </c>
      <c r="V83">
        <v>0</v>
      </c>
      <c r="W83">
        <v>0</v>
      </c>
      <c r="X83">
        <v>0</v>
      </c>
      <c r="Y83">
        <v>0</v>
      </c>
      <c r="Z83">
        <v>0</v>
      </c>
      <c r="AA83">
        <v>0</v>
      </c>
      <c r="AB83">
        <v>0</v>
      </c>
      <c r="AC83">
        <v>0</v>
      </c>
      <c r="AD83">
        <v>0</v>
      </c>
      <c r="AE83">
        <v>0</v>
      </c>
      <c r="AF83">
        <v>0</v>
      </c>
      <c r="AG83">
        <v>0</v>
      </c>
      <c r="AH83">
        <v>0</v>
      </c>
      <c r="AI83">
        <v>0</v>
      </c>
      <c r="AJ83">
        <v>0</v>
      </c>
      <c r="AK83">
        <v>11.72</v>
      </c>
      <c r="AL83">
        <v>0</v>
      </c>
      <c r="AM83">
        <v>0</v>
      </c>
      <c r="AN83">
        <v>0</v>
      </c>
      <c r="AO83">
        <v>0</v>
      </c>
      <c r="AP83">
        <v>0</v>
      </c>
      <c r="AQ83">
        <v>0</v>
      </c>
      <c r="AR83">
        <v>0</v>
      </c>
      <c r="AS83">
        <v>0</v>
      </c>
      <c r="AT83">
        <v>0</v>
      </c>
      <c r="AU83">
        <v>0</v>
      </c>
      <c r="AV83">
        <v>0</v>
      </c>
      <c r="AW83">
        <v>0</v>
      </c>
      <c r="AX83">
        <v>0</v>
      </c>
      <c r="AY83">
        <v>0</v>
      </c>
      <c r="AZ83">
        <v>0</v>
      </c>
      <c r="BA83">
        <v>0</v>
      </c>
      <c r="BB83">
        <v>0</v>
      </c>
      <c r="BC83">
        <v>0</v>
      </c>
      <c r="BD83">
        <v>0</v>
      </c>
      <c r="BE83">
        <v>0</v>
      </c>
      <c r="BF83">
        <v>0</v>
      </c>
      <c r="BG83">
        <v>0</v>
      </c>
      <c r="BH83">
        <v>1</v>
      </c>
      <c r="BI83">
        <v>1</v>
      </c>
      <c r="BJ83">
        <v>0.2</v>
      </c>
      <c r="BK83">
        <v>1</v>
      </c>
      <c r="BL83">
        <v>53.59</v>
      </c>
      <c r="BM83">
        <v>8.0399999999999991</v>
      </c>
      <c r="BN83">
        <v>61.63</v>
      </c>
      <c r="BO83">
        <v>61.63</v>
      </c>
      <c r="BQ83" t="s">
        <v>352</v>
      </c>
      <c r="BR83" t="s">
        <v>215</v>
      </c>
      <c r="BS83" s="2">
        <v>44426</v>
      </c>
      <c r="BT83" s="3">
        <v>0.36319444444444443</v>
      </c>
      <c r="BU83" t="s">
        <v>152</v>
      </c>
      <c r="BV83" t="s">
        <v>85</v>
      </c>
      <c r="BY83">
        <v>1200</v>
      </c>
      <c r="BZ83" t="s">
        <v>100</v>
      </c>
      <c r="CA83" t="s">
        <v>188</v>
      </c>
      <c r="CC83" t="s">
        <v>93</v>
      </c>
      <c r="CD83">
        <v>2021</v>
      </c>
      <c r="CE83" t="s">
        <v>82</v>
      </c>
      <c r="CF83" s="2">
        <v>44426</v>
      </c>
      <c r="CI83">
        <v>1</v>
      </c>
      <c r="CJ83">
        <v>1</v>
      </c>
      <c r="CK83">
        <v>21</v>
      </c>
      <c r="CL83" t="s">
        <v>79</v>
      </c>
    </row>
    <row r="84" spans="1:90" x14ac:dyDescent="0.25">
      <c r="A84" t="s">
        <v>211</v>
      </c>
      <c r="B84" t="s">
        <v>212</v>
      </c>
      <c r="C84" t="s">
        <v>72</v>
      </c>
      <c r="E84" t="str">
        <f>"080010201940"</f>
        <v>080010201940</v>
      </c>
      <c r="F84" s="2">
        <v>44425</v>
      </c>
      <c r="G84">
        <v>202202</v>
      </c>
      <c r="H84" t="s">
        <v>94</v>
      </c>
      <c r="I84" t="s">
        <v>95</v>
      </c>
      <c r="J84" t="s">
        <v>353</v>
      </c>
      <c r="K84" t="s">
        <v>75</v>
      </c>
      <c r="L84" t="s">
        <v>89</v>
      </c>
      <c r="M84" t="s">
        <v>90</v>
      </c>
      <c r="N84" t="s">
        <v>376</v>
      </c>
      <c r="O84" t="s">
        <v>78</v>
      </c>
      <c r="P84" t="str">
        <f>"-                             "</f>
        <v xml:space="preserve">-                             </v>
      </c>
      <c r="Q84">
        <v>0</v>
      </c>
      <c r="R84">
        <v>0</v>
      </c>
      <c r="S84">
        <v>0</v>
      </c>
      <c r="T84">
        <v>0</v>
      </c>
      <c r="U84">
        <v>0</v>
      </c>
      <c r="V84">
        <v>0</v>
      </c>
      <c r="W84">
        <v>0</v>
      </c>
      <c r="X84">
        <v>0</v>
      </c>
      <c r="Y84">
        <v>0</v>
      </c>
      <c r="Z84">
        <v>0</v>
      </c>
      <c r="AA84">
        <v>0</v>
      </c>
      <c r="AB84">
        <v>0</v>
      </c>
      <c r="AC84">
        <v>0</v>
      </c>
      <c r="AD84">
        <v>0</v>
      </c>
      <c r="AE84">
        <v>0</v>
      </c>
      <c r="AF84">
        <v>0</v>
      </c>
      <c r="AG84">
        <v>0</v>
      </c>
      <c r="AH84">
        <v>0</v>
      </c>
      <c r="AI84">
        <v>0</v>
      </c>
      <c r="AJ84">
        <v>0</v>
      </c>
      <c r="AK84">
        <v>11.72</v>
      </c>
      <c r="AL84">
        <v>0</v>
      </c>
      <c r="AM84">
        <v>0</v>
      </c>
      <c r="AN84">
        <v>0</v>
      </c>
      <c r="AO84">
        <v>0</v>
      </c>
      <c r="AP84">
        <v>0</v>
      </c>
      <c r="AQ84">
        <v>0</v>
      </c>
      <c r="AR84">
        <v>0</v>
      </c>
      <c r="AS84">
        <v>0</v>
      </c>
      <c r="AT84">
        <v>0</v>
      </c>
      <c r="AU84">
        <v>0</v>
      </c>
      <c r="AV84">
        <v>0</v>
      </c>
      <c r="AW84">
        <v>0</v>
      </c>
      <c r="AX84">
        <v>0</v>
      </c>
      <c r="AY84">
        <v>0</v>
      </c>
      <c r="AZ84">
        <v>0</v>
      </c>
      <c r="BA84">
        <v>0</v>
      </c>
      <c r="BB84">
        <v>0</v>
      </c>
      <c r="BC84">
        <v>0</v>
      </c>
      <c r="BD84">
        <v>0</v>
      </c>
      <c r="BE84">
        <v>0</v>
      </c>
      <c r="BF84">
        <v>0</v>
      </c>
      <c r="BG84">
        <v>0</v>
      </c>
      <c r="BH84">
        <v>1</v>
      </c>
      <c r="BI84">
        <v>1</v>
      </c>
      <c r="BJ84">
        <v>0.2</v>
      </c>
      <c r="BK84">
        <v>1</v>
      </c>
      <c r="BL84">
        <v>53.59</v>
      </c>
      <c r="BM84">
        <v>8.0399999999999991</v>
      </c>
      <c r="BN84">
        <v>61.63</v>
      </c>
      <c r="BO84">
        <v>61.63</v>
      </c>
      <c r="BP84" t="s">
        <v>123</v>
      </c>
      <c r="BQ84" t="s">
        <v>354</v>
      </c>
      <c r="BR84" t="s">
        <v>180</v>
      </c>
      <c r="BS84" s="2">
        <v>44426</v>
      </c>
      <c r="BT84" s="3">
        <v>0.42291666666666666</v>
      </c>
      <c r="BU84" t="s">
        <v>239</v>
      </c>
      <c r="BV84" t="s">
        <v>85</v>
      </c>
      <c r="BY84">
        <v>1200</v>
      </c>
      <c r="BZ84" t="s">
        <v>100</v>
      </c>
      <c r="CA84" t="s">
        <v>145</v>
      </c>
      <c r="CC84" t="s">
        <v>90</v>
      </c>
      <c r="CD84">
        <v>7824</v>
      </c>
      <c r="CE84" t="s">
        <v>101</v>
      </c>
      <c r="CF84" s="2">
        <v>44427</v>
      </c>
      <c r="CI84">
        <v>1</v>
      </c>
      <c r="CJ84">
        <v>1</v>
      </c>
      <c r="CK84">
        <v>21</v>
      </c>
      <c r="CL84" t="s">
        <v>79</v>
      </c>
    </row>
    <row r="85" spans="1:90" x14ac:dyDescent="0.25">
      <c r="A85" t="s">
        <v>211</v>
      </c>
      <c r="B85" t="s">
        <v>212</v>
      </c>
      <c r="C85" t="s">
        <v>72</v>
      </c>
      <c r="E85" t="str">
        <f>"009941483588"</f>
        <v>009941483588</v>
      </c>
      <c r="F85" s="2">
        <v>44425</v>
      </c>
      <c r="G85">
        <v>202202</v>
      </c>
      <c r="H85" t="s">
        <v>73</v>
      </c>
      <c r="I85" t="s">
        <v>74</v>
      </c>
      <c r="J85" t="s">
        <v>226</v>
      </c>
      <c r="K85" t="s">
        <v>75</v>
      </c>
      <c r="L85" t="s">
        <v>135</v>
      </c>
      <c r="M85" t="s">
        <v>90</v>
      </c>
      <c r="N85" t="s">
        <v>355</v>
      </c>
      <c r="O85" t="s">
        <v>130</v>
      </c>
      <c r="P85" t="str">
        <f>"468368                        "</f>
        <v xml:space="preserve">468368                        </v>
      </c>
      <c r="Q85">
        <v>0</v>
      </c>
      <c r="R85">
        <v>0</v>
      </c>
      <c r="S85">
        <v>0</v>
      </c>
      <c r="T85">
        <v>0</v>
      </c>
      <c r="U85">
        <v>0</v>
      </c>
      <c r="V85">
        <v>0</v>
      </c>
      <c r="W85">
        <v>0</v>
      </c>
      <c r="X85">
        <v>0</v>
      </c>
      <c r="Y85">
        <v>0</v>
      </c>
      <c r="Z85">
        <v>0</v>
      </c>
      <c r="AA85">
        <v>0</v>
      </c>
      <c r="AB85">
        <v>0</v>
      </c>
      <c r="AC85">
        <v>0</v>
      </c>
      <c r="AD85">
        <v>0</v>
      </c>
      <c r="AE85">
        <v>0</v>
      </c>
      <c r="AF85">
        <v>0</v>
      </c>
      <c r="AG85">
        <v>0</v>
      </c>
      <c r="AH85">
        <v>0</v>
      </c>
      <c r="AI85">
        <v>0</v>
      </c>
      <c r="AJ85">
        <v>0</v>
      </c>
      <c r="AK85">
        <v>24</v>
      </c>
      <c r="AL85">
        <v>0</v>
      </c>
      <c r="AM85">
        <v>0</v>
      </c>
      <c r="AN85">
        <v>0</v>
      </c>
      <c r="AO85">
        <v>0</v>
      </c>
      <c r="AP85">
        <v>0</v>
      </c>
      <c r="AQ85">
        <v>0</v>
      </c>
      <c r="AR85">
        <v>0</v>
      </c>
      <c r="AS85">
        <v>0</v>
      </c>
      <c r="AT85">
        <v>0</v>
      </c>
      <c r="AU85">
        <v>0</v>
      </c>
      <c r="AV85">
        <v>0</v>
      </c>
      <c r="AW85">
        <v>0</v>
      </c>
      <c r="AX85">
        <v>0</v>
      </c>
      <c r="AY85">
        <v>0</v>
      </c>
      <c r="AZ85">
        <v>0</v>
      </c>
      <c r="BA85">
        <v>0</v>
      </c>
      <c r="BB85">
        <v>0</v>
      </c>
      <c r="BC85">
        <v>0</v>
      </c>
      <c r="BD85">
        <v>0</v>
      </c>
      <c r="BE85">
        <v>0</v>
      </c>
      <c r="BF85">
        <v>0</v>
      </c>
      <c r="BG85">
        <v>0</v>
      </c>
      <c r="BH85">
        <v>1</v>
      </c>
      <c r="BI85">
        <v>0.2</v>
      </c>
      <c r="BJ85">
        <v>0.4</v>
      </c>
      <c r="BK85">
        <v>1</v>
      </c>
      <c r="BL85">
        <v>114.71</v>
      </c>
      <c r="BM85">
        <v>17.21</v>
      </c>
      <c r="BN85">
        <v>131.91999999999999</v>
      </c>
      <c r="BO85">
        <v>131.91999999999999</v>
      </c>
      <c r="BR85" t="s">
        <v>229</v>
      </c>
      <c r="BS85" s="2">
        <v>44428</v>
      </c>
      <c r="BT85" s="3">
        <v>0.48541666666666666</v>
      </c>
      <c r="BU85" t="s">
        <v>356</v>
      </c>
      <c r="BV85" t="s">
        <v>79</v>
      </c>
      <c r="BW85" t="s">
        <v>97</v>
      </c>
      <c r="BX85" t="s">
        <v>98</v>
      </c>
      <c r="BY85">
        <v>1809</v>
      </c>
      <c r="CA85" t="s">
        <v>172</v>
      </c>
      <c r="CC85" t="s">
        <v>90</v>
      </c>
      <c r="CD85">
        <v>7500</v>
      </c>
      <c r="CE85" t="s">
        <v>82</v>
      </c>
      <c r="CF85" s="2">
        <v>44431</v>
      </c>
      <c r="CI85">
        <v>2</v>
      </c>
      <c r="CJ85">
        <v>3</v>
      </c>
      <c r="CK85" t="s">
        <v>131</v>
      </c>
      <c r="CL85" t="s">
        <v>79</v>
      </c>
    </row>
    <row r="86" spans="1:90" x14ac:dyDescent="0.25">
      <c r="A86" t="s">
        <v>211</v>
      </c>
      <c r="B86" t="s">
        <v>212</v>
      </c>
      <c r="C86" t="s">
        <v>72</v>
      </c>
      <c r="E86" t="str">
        <f>"009941827352"</f>
        <v>009941827352</v>
      </c>
      <c r="F86" s="2">
        <v>44426</v>
      </c>
      <c r="G86">
        <v>202202</v>
      </c>
      <c r="H86" t="s">
        <v>89</v>
      </c>
      <c r="I86" t="s">
        <v>90</v>
      </c>
      <c r="J86" t="s">
        <v>366</v>
      </c>
      <c r="K86" t="s">
        <v>75</v>
      </c>
      <c r="L86" t="s">
        <v>94</v>
      </c>
      <c r="M86" t="s">
        <v>95</v>
      </c>
      <c r="N86" t="s">
        <v>371</v>
      </c>
      <c r="O86" t="s">
        <v>130</v>
      </c>
      <c r="P86" t="str">
        <f>"MT CPT                        "</f>
        <v xml:space="preserve">MT CPT                        </v>
      </c>
      <c r="Q86">
        <v>0</v>
      </c>
      <c r="R86">
        <v>0</v>
      </c>
      <c r="S86">
        <v>0</v>
      </c>
      <c r="T86">
        <v>0</v>
      </c>
      <c r="U86">
        <v>0</v>
      </c>
      <c r="V86">
        <v>0</v>
      </c>
      <c r="W86">
        <v>0</v>
      </c>
      <c r="X86">
        <v>0</v>
      </c>
      <c r="Y86">
        <v>0</v>
      </c>
      <c r="Z86">
        <v>0</v>
      </c>
      <c r="AA86">
        <v>0</v>
      </c>
      <c r="AB86">
        <v>0</v>
      </c>
      <c r="AC86">
        <v>0</v>
      </c>
      <c r="AD86">
        <v>0</v>
      </c>
      <c r="AE86">
        <v>0</v>
      </c>
      <c r="AF86">
        <v>0</v>
      </c>
      <c r="AG86">
        <v>0</v>
      </c>
      <c r="AH86">
        <v>0</v>
      </c>
      <c r="AI86">
        <v>0</v>
      </c>
      <c r="AJ86">
        <v>0</v>
      </c>
      <c r="AK86">
        <v>23.81</v>
      </c>
      <c r="AL86">
        <v>0</v>
      </c>
      <c r="AM86">
        <v>0</v>
      </c>
      <c r="AN86">
        <v>0</v>
      </c>
      <c r="AO86">
        <v>0</v>
      </c>
      <c r="AP86">
        <v>0</v>
      </c>
      <c r="AQ86">
        <v>0</v>
      </c>
      <c r="AR86">
        <v>0</v>
      </c>
      <c r="AS86">
        <v>0</v>
      </c>
      <c r="AT86">
        <v>0</v>
      </c>
      <c r="AU86">
        <v>0</v>
      </c>
      <c r="AV86">
        <v>0</v>
      </c>
      <c r="AW86">
        <v>0</v>
      </c>
      <c r="AX86">
        <v>0</v>
      </c>
      <c r="AY86">
        <v>0</v>
      </c>
      <c r="AZ86">
        <v>0</v>
      </c>
      <c r="BA86">
        <v>0</v>
      </c>
      <c r="BB86">
        <v>0</v>
      </c>
      <c r="BC86">
        <v>0</v>
      </c>
      <c r="BD86">
        <v>0</v>
      </c>
      <c r="BE86">
        <v>0</v>
      </c>
      <c r="BF86">
        <v>0</v>
      </c>
      <c r="BG86">
        <v>0</v>
      </c>
      <c r="BH86">
        <v>1</v>
      </c>
      <c r="BI86">
        <v>1.5</v>
      </c>
      <c r="BJ86">
        <v>2.2999999999999998</v>
      </c>
      <c r="BK86">
        <v>3</v>
      </c>
      <c r="BL86">
        <v>113.85</v>
      </c>
      <c r="BM86">
        <v>17.079999999999998</v>
      </c>
      <c r="BN86">
        <v>130.93</v>
      </c>
      <c r="BO86">
        <v>130.93</v>
      </c>
      <c r="BQ86" t="s">
        <v>206</v>
      </c>
      <c r="BR86" t="s">
        <v>224</v>
      </c>
      <c r="BS86" s="2">
        <v>44428</v>
      </c>
      <c r="BT86" s="3">
        <v>0.34166666666666662</v>
      </c>
      <c r="BU86" t="s">
        <v>134</v>
      </c>
      <c r="BV86" t="s">
        <v>85</v>
      </c>
      <c r="BY86">
        <v>11324.61</v>
      </c>
      <c r="CA86" t="s">
        <v>99</v>
      </c>
      <c r="CC86" t="s">
        <v>95</v>
      </c>
      <c r="CD86">
        <v>6001</v>
      </c>
      <c r="CE86" t="s">
        <v>82</v>
      </c>
      <c r="CF86" s="2">
        <v>44428</v>
      </c>
      <c r="CI86">
        <v>2</v>
      </c>
      <c r="CJ86">
        <v>2</v>
      </c>
      <c r="CK86" t="s">
        <v>169</v>
      </c>
      <c r="CL86" t="s">
        <v>79</v>
      </c>
    </row>
    <row r="87" spans="1:90" x14ac:dyDescent="0.25">
      <c r="A87" t="s">
        <v>211</v>
      </c>
      <c r="B87" t="s">
        <v>212</v>
      </c>
      <c r="C87" t="s">
        <v>72</v>
      </c>
      <c r="E87" t="str">
        <f>"009941061479"</f>
        <v>009941061479</v>
      </c>
      <c r="F87" s="2">
        <v>44426</v>
      </c>
      <c r="G87">
        <v>202202</v>
      </c>
      <c r="H87" t="s">
        <v>166</v>
      </c>
      <c r="I87" t="s">
        <v>167</v>
      </c>
      <c r="J87" t="s">
        <v>367</v>
      </c>
      <c r="K87" t="s">
        <v>75</v>
      </c>
      <c r="L87" t="s">
        <v>121</v>
      </c>
      <c r="M87" t="s">
        <v>122</v>
      </c>
      <c r="N87" t="s">
        <v>375</v>
      </c>
      <c r="O87" t="s">
        <v>78</v>
      </c>
      <c r="P87" t="str">
        <f>"NA                            "</f>
        <v xml:space="preserve">NA                            </v>
      </c>
      <c r="Q87">
        <v>0</v>
      </c>
      <c r="R87">
        <v>0</v>
      </c>
      <c r="S87">
        <v>0</v>
      </c>
      <c r="T87">
        <v>0</v>
      </c>
      <c r="U87">
        <v>0</v>
      </c>
      <c r="V87">
        <v>0</v>
      </c>
      <c r="W87">
        <v>0</v>
      </c>
      <c r="X87">
        <v>0</v>
      </c>
      <c r="Y87">
        <v>0</v>
      </c>
      <c r="Z87">
        <v>0</v>
      </c>
      <c r="AA87">
        <v>0</v>
      </c>
      <c r="AB87">
        <v>0</v>
      </c>
      <c r="AC87">
        <v>0</v>
      </c>
      <c r="AD87">
        <v>0</v>
      </c>
      <c r="AE87">
        <v>0</v>
      </c>
      <c r="AF87">
        <v>0</v>
      </c>
      <c r="AG87">
        <v>0</v>
      </c>
      <c r="AH87">
        <v>0</v>
      </c>
      <c r="AI87">
        <v>0</v>
      </c>
      <c r="AJ87">
        <v>0</v>
      </c>
      <c r="AK87">
        <v>164.02</v>
      </c>
      <c r="AL87">
        <v>0</v>
      </c>
      <c r="AM87">
        <v>0</v>
      </c>
      <c r="AN87">
        <v>0</v>
      </c>
      <c r="AO87">
        <v>0</v>
      </c>
      <c r="AP87">
        <v>0</v>
      </c>
      <c r="AQ87">
        <v>0</v>
      </c>
      <c r="AR87">
        <v>0</v>
      </c>
      <c r="AS87">
        <v>0</v>
      </c>
      <c r="AT87">
        <v>0</v>
      </c>
      <c r="AU87">
        <v>0</v>
      </c>
      <c r="AV87">
        <v>0</v>
      </c>
      <c r="AW87">
        <v>0</v>
      </c>
      <c r="AX87">
        <v>0</v>
      </c>
      <c r="AY87">
        <v>0</v>
      </c>
      <c r="AZ87">
        <v>0</v>
      </c>
      <c r="BA87">
        <v>0</v>
      </c>
      <c r="BB87">
        <v>0</v>
      </c>
      <c r="BC87">
        <v>0</v>
      </c>
      <c r="BD87">
        <v>0</v>
      </c>
      <c r="BE87">
        <v>0</v>
      </c>
      <c r="BF87">
        <v>0</v>
      </c>
      <c r="BG87">
        <v>0</v>
      </c>
      <c r="BH87">
        <v>1</v>
      </c>
      <c r="BI87">
        <v>27.6</v>
      </c>
      <c r="BJ87">
        <v>13</v>
      </c>
      <c r="BK87">
        <v>28</v>
      </c>
      <c r="BL87">
        <v>749.81</v>
      </c>
      <c r="BM87">
        <v>112.47</v>
      </c>
      <c r="BN87">
        <v>862.28</v>
      </c>
      <c r="BO87">
        <v>862.28</v>
      </c>
      <c r="BQ87" t="s">
        <v>249</v>
      </c>
      <c r="BR87" t="s">
        <v>260</v>
      </c>
      <c r="BS87" s="2">
        <v>44427</v>
      </c>
      <c r="BT87" s="3">
        <v>0.35069444444444442</v>
      </c>
      <c r="BU87" t="s">
        <v>349</v>
      </c>
      <c r="BV87" t="s">
        <v>85</v>
      </c>
      <c r="BY87">
        <v>64986.41</v>
      </c>
      <c r="BZ87" t="s">
        <v>100</v>
      </c>
      <c r="CA87" t="s">
        <v>148</v>
      </c>
      <c r="CC87" t="s">
        <v>122</v>
      </c>
      <c r="CD87">
        <v>4302</v>
      </c>
      <c r="CE87" t="s">
        <v>82</v>
      </c>
      <c r="CF87" s="2">
        <v>44428</v>
      </c>
      <c r="CI87">
        <v>1</v>
      </c>
      <c r="CJ87">
        <v>1</v>
      </c>
      <c r="CK87">
        <v>21</v>
      </c>
      <c r="CL87" t="s">
        <v>79</v>
      </c>
    </row>
    <row r="88" spans="1:90" x14ac:dyDescent="0.25">
      <c r="A88" t="s">
        <v>211</v>
      </c>
      <c r="B88" t="s">
        <v>212</v>
      </c>
      <c r="C88" t="s">
        <v>72</v>
      </c>
      <c r="E88" t="str">
        <f>"009941827372"</f>
        <v>009941827372</v>
      </c>
      <c r="F88" s="2">
        <v>44426</v>
      </c>
      <c r="G88">
        <v>202202</v>
      </c>
      <c r="H88" t="s">
        <v>89</v>
      </c>
      <c r="I88" t="s">
        <v>90</v>
      </c>
      <c r="J88" t="s">
        <v>366</v>
      </c>
      <c r="K88" t="s">
        <v>75</v>
      </c>
      <c r="L88" t="s">
        <v>89</v>
      </c>
      <c r="M88" t="s">
        <v>90</v>
      </c>
      <c r="N88" t="s">
        <v>373</v>
      </c>
      <c r="O88" t="s">
        <v>78</v>
      </c>
      <c r="P88" t="str">
        <f>"CPT                           "</f>
        <v xml:space="preserve">CPT                           </v>
      </c>
      <c r="Q88">
        <v>0</v>
      </c>
      <c r="R88">
        <v>0</v>
      </c>
      <c r="S88">
        <v>0</v>
      </c>
      <c r="T88">
        <v>0</v>
      </c>
      <c r="U88">
        <v>0</v>
      </c>
      <c r="V88">
        <v>0</v>
      </c>
      <c r="W88">
        <v>0</v>
      </c>
      <c r="X88">
        <v>0</v>
      </c>
      <c r="Y88">
        <v>0</v>
      </c>
      <c r="Z88">
        <v>0</v>
      </c>
      <c r="AA88">
        <v>0</v>
      </c>
      <c r="AB88">
        <v>0</v>
      </c>
      <c r="AC88">
        <v>0</v>
      </c>
      <c r="AD88">
        <v>0</v>
      </c>
      <c r="AE88">
        <v>0</v>
      </c>
      <c r="AF88">
        <v>0</v>
      </c>
      <c r="AG88">
        <v>0</v>
      </c>
      <c r="AH88">
        <v>0</v>
      </c>
      <c r="AI88">
        <v>0</v>
      </c>
      <c r="AJ88">
        <v>0</v>
      </c>
      <c r="AK88">
        <v>9.16</v>
      </c>
      <c r="AL88">
        <v>0</v>
      </c>
      <c r="AM88">
        <v>0</v>
      </c>
      <c r="AN88">
        <v>0</v>
      </c>
      <c r="AO88">
        <v>0</v>
      </c>
      <c r="AP88">
        <v>0</v>
      </c>
      <c r="AQ88">
        <v>0</v>
      </c>
      <c r="AR88">
        <v>0</v>
      </c>
      <c r="AS88">
        <v>0</v>
      </c>
      <c r="AT88">
        <v>0</v>
      </c>
      <c r="AU88">
        <v>0</v>
      </c>
      <c r="AV88">
        <v>0</v>
      </c>
      <c r="AW88">
        <v>0</v>
      </c>
      <c r="AX88">
        <v>0</v>
      </c>
      <c r="AY88">
        <v>0</v>
      </c>
      <c r="AZ88">
        <v>0</v>
      </c>
      <c r="BA88">
        <v>0</v>
      </c>
      <c r="BB88">
        <v>0</v>
      </c>
      <c r="BC88">
        <v>0</v>
      </c>
      <c r="BD88">
        <v>0</v>
      </c>
      <c r="BE88">
        <v>0</v>
      </c>
      <c r="BF88">
        <v>0</v>
      </c>
      <c r="BG88">
        <v>0</v>
      </c>
      <c r="BH88">
        <v>1</v>
      </c>
      <c r="BI88">
        <v>0.1</v>
      </c>
      <c r="BJ88">
        <v>0.7</v>
      </c>
      <c r="BK88">
        <v>1</v>
      </c>
      <c r="BL88">
        <v>41.87</v>
      </c>
      <c r="BM88">
        <v>6.28</v>
      </c>
      <c r="BN88">
        <v>48.15</v>
      </c>
      <c r="BO88">
        <v>48.15</v>
      </c>
      <c r="BQ88" t="s">
        <v>357</v>
      </c>
      <c r="BR88" t="s">
        <v>273</v>
      </c>
      <c r="BS88" s="2">
        <v>44427</v>
      </c>
      <c r="BT88" s="3">
        <v>0.55138888888888882</v>
      </c>
      <c r="BU88" t="s">
        <v>358</v>
      </c>
      <c r="BV88" t="s">
        <v>79</v>
      </c>
      <c r="BW88" t="s">
        <v>80</v>
      </c>
      <c r="BX88" t="s">
        <v>98</v>
      </c>
      <c r="BY88">
        <v>3731.8</v>
      </c>
      <c r="BZ88" t="s">
        <v>100</v>
      </c>
      <c r="CA88" t="s">
        <v>198</v>
      </c>
      <c r="CC88" t="s">
        <v>90</v>
      </c>
      <c r="CD88">
        <v>8002</v>
      </c>
      <c r="CE88" t="s">
        <v>82</v>
      </c>
      <c r="CF88" s="2">
        <v>44428</v>
      </c>
      <c r="CI88">
        <v>1</v>
      </c>
      <c r="CJ88">
        <v>1</v>
      </c>
      <c r="CK88">
        <v>22</v>
      </c>
      <c r="CL88" t="s">
        <v>79</v>
      </c>
    </row>
    <row r="89" spans="1:90" x14ac:dyDescent="0.25">
      <c r="A89" t="s">
        <v>211</v>
      </c>
      <c r="B89" t="s">
        <v>212</v>
      </c>
      <c r="C89" t="s">
        <v>72</v>
      </c>
      <c r="E89" t="str">
        <f>"009940912225"</f>
        <v>009940912225</v>
      </c>
      <c r="F89" s="2">
        <v>44426</v>
      </c>
      <c r="G89">
        <v>202202</v>
      </c>
      <c r="H89" t="s">
        <v>94</v>
      </c>
      <c r="I89" t="s">
        <v>95</v>
      </c>
      <c r="J89" t="s">
        <v>213</v>
      </c>
      <c r="K89" t="s">
        <v>75</v>
      </c>
      <c r="L89" t="s">
        <v>92</v>
      </c>
      <c r="M89" t="s">
        <v>93</v>
      </c>
      <c r="N89" t="s">
        <v>370</v>
      </c>
      <c r="O89" t="s">
        <v>78</v>
      </c>
      <c r="P89" t="str">
        <f>"11912270 FM                   "</f>
        <v xml:space="preserve">11912270 FM                   </v>
      </c>
      <c r="Q89">
        <v>0</v>
      </c>
      <c r="R89">
        <v>0</v>
      </c>
      <c r="S89">
        <v>0</v>
      </c>
      <c r="T89">
        <v>0</v>
      </c>
      <c r="U89">
        <v>0</v>
      </c>
      <c r="V89">
        <v>0</v>
      </c>
      <c r="W89">
        <v>0</v>
      </c>
      <c r="X89">
        <v>0</v>
      </c>
      <c r="Y89">
        <v>0</v>
      </c>
      <c r="Z89">
        <v>0</v>
      </c>
      <c r="AA89">
        <v>0</v>
      </c>
      <c r="AB89">
        <v>0</v>
      </c>
      <c r="AC89">
        <v>0</v>
      </c>
      <c r="AD89">
        <v>0</v>
      </c>
      <c r="AE89">
        <v>0</v>
      </c>
      <c r="AF89">
        <v>0</v>
      </c>
      <c r="AG89">
        <v>0</v>
      </c>
      <c r="AH89">
        <v>0</v>
      </c>
      <c r="AI89">
        <v>0</v>
      </c>
      <c r="AJ89">
        <v>0</v>
      </c>
      <c r="AK89">
        <v>11.72</v>
      </c>
      <c r="AL89">
        <v>0</v>
      </c>
      <c r="AM89">
        <v>0</v>
      </c>
      <c r="AN89">
        <v>0</v>
      </c>
      <c r="AO89">
        <v>0</v>
      </c>
      <c r="AP89">
        <v>0</v>
      </c>
      <c r="AQ89">
        <v>0</v>
      </c>
      <c r="AR89">
        <v>0</v>
      </c>
      <c r="AS89">
        <v>0</v>
      </c>
      <c r="AT89">
        <v>0</v>
      </c>
      <c r="AU89">
        <v>0</v>
      </c>
      <c r="AV89">
        <v>0</v>
      </c>
      <c r="AW89">
        <v>0</v>
      </c>
      <c r="AX89">
        <v>0</v>
      </c>
      <c r="AY89">
        <v>0</v>
      </c>
      <c r="AZ89">
        <v>0</v>
      </c>
      <c r="BA89">
        <v>0</v>
      </c>
      <c r="BB89">
        <v>0</v>
      </c>
      <c r="BC89">
        <v>0</v>
      </c>
      <c r="BD89">
        <v>0</v>
      </c>
      <c r="BE89">
        <v>0</v>
      </c>
      <c r="BF89">
        <v>0</v>
      </c>
      <c r="BG89">
        <v>0</v>
      </c>
      <c r="BH89">
        <v>1</v>
      </c>
      <c r="BI89">
        <v>1</v>
      </c>
      <c r="BJ89">
        <v>0.2</v>
      </c>
      <c r="BK89">
        <v>1</v>
      </c>
      <c r="BL89">
        <v>53.59</v>
      </c>
      <c r="BM89">
        <v>8.0399999999999991</v>
      </c>
      <c r="BN89">
        <v>61.63</v>
      </c>
      <c r="BO89">
        <v>61.63</v>
      </c>
      <c r="BQ89" t="s">
        <v>359</v>
      </c>
      <c r="BR89" t="s">
        <v>215</v>
      </c>
      <c r="BS89" s="2">
        <v>44427</v>
      </c>
      <c r="BT89" s="3">
        <v>0.31875000000000003</v>
      </c>
      <c r="BU89" t="s">
        <v>360</v>
      </c>
      <c r="BV89" t="s">
        <v>85</v>
      </c>
      <c r="BY89">
        <v>1200</v>
      </c>
      <c r="BZ89" t="s">
        <v>100</v>
      </c>
      <c r="CA89" t="s">
        <v>188</v>
      </c>
      <c r="CC89" t="s">
        <v>93</v>
      </c>
      <c r="CD89">
        <v>2021</v>
      </c>
      <c r="CE89" t="s">
        <v>82</v>
      </c>
      <c r="CF89" s="2">
        <v>44428</v>
      </c>
      <c r="CI89">
        <v>1</v>
      </c>
      <c r="CJ89">
        <v>1</v>
      </c>
      <c r="CK89">
        <v>21</v>
      </c>
      <c r="CL89" t="s">
        <v>79</v>
      </c>
    </row>
    <row r="90" spans="1:90" x14ac:dyDescent="0.25">
      <c r="A90" t="s">
        <v>211</v>
      </c>
      <c r="B90" t="s">
        <v>212</v>
      </c>
      <c r="C90" t="s">
        <v>72</v>
      </c>
      <c r="E90" t="str">
        <f>"009940718565"</f>
        <v>009940718565</v>
      </c>
      <c r="F90" s="2">
        <v>44426</v>
      </c>
      <c r="G90">
        <v>202202</v>
      </c>
      <c r="H90" t="s">
        <v>86</v>
      </c>
      <c r="I90" t="s">
        <v>87</v>
      </c>
      <c r="J90" t="s">
        <v>213</v>
      </c>
      <c r="K90" t="s">
        <v>75</v>
      </c>
      <c r="L90" t="s">
        <v>83</v>
      </c>
      <c r="M90" t="s">
        <v>84</v>
      </c>
      <c r="N90" t="s">
        <v>282</v>
      </c>
      <c r="O90" t="s">
        <v>78</v>
      </c>
      <c r="P90" t="str">
        <f>"119 422 70FM                  "</f>
        <v xml:space="preserve">119 422 70FM                  </v>
      </c>
      <c r="Q90">
        <v>0</v>
      </c>
      <c r="R90">
        <v>0</v>
      </c>
      <c r="S90">
        <v>0</v>
      </c>
      <c r="T90">
        <v>0</v>
      </c>
      <c r="U90">
        <v>0</v>
      </c>
      <c r="V90">
        <v>0</v>
      </c>
      <c r="W90">
        <v>0</v>
      </c>
      <c r="X90">
        <v>0</v>
      </c>
      <c r="Y90">
        <v>0</v>
      </c>
      <c r="Z90">
        <v>0</v>
      </c>
      <c r="AA90">
        <v>0</v>
      </c>
      <c r="AB90">
        <v>0</v>
      </c>
      <c r="AC90">
        <v>0</v>
      </c>
      <c r="AD90">
        <v>0</v>
      </c>
      <c r="AE90">
        <v>0</v>
      </c>
      <c r="AF90">
        <v>0</v>
      </c>
      <c r="AG90">
        <v>0</v>
      </c>
      <c r="AH90">
        <v>0</v>
      </c>
      <c r="AI90">
        <v>0</v>
      </c>
      <c r="AJ90">
        <v>0</v>
      </c>
      <c r="AK90">
        <v>11.72</v>
      </c>
      <c r="AL90">
        <v>0</v>
      </c>
      <c r="AM90">
        <v>0</v>
      </c>
      <c r="AN90">
        <v>0</v>
      </c>
      <c r="AO90">
        <v>0</v>
      </c>
      <c r="AP90">
        <v>0</v>
      </c>
      <c r="AQ90">
        <v>0</v>
      </c>
      <c r="AR90">
        <v>0</v>
      </c>
      <c r="AS90">
        <v>0</v>
      </c>
      <c r="AT90">
        <v>0</v>
      </c>
      <c r="AU90">
        <v>0</v>
      </c>
      <c r="AV90">
        <v>0</v>
      </c>
      <c r="AW90">
        <v>0</v>
      </c>
      <c r="AX90">
        <v>0</v>
      </c>
      <c r="AY90">
        <v>0</v>
      </c>
      <c r="AZ90">
        <v>0</v>
      </c>
      <c r="BA90">
        <v>0</v>
      </c>
      <c r="BB90">
        <v>0</v>
      </c>
      <c r="BC90">
        <v>0</v>
      </c>
      <c r="BD90">
        <v>0</v>
      </c>
      <c r="BE90">
        <v>0</v>
      </c>
      <c r="BF90">
        <v>0</v>
      </c>
      <c r="BG90">
        <v>0</v>
      </c>
      <c r="BH90">
        <v>1</v>
      </c>
      <c r="BI90">
        <v>1</v>
      </c>
      <c r="BJ90">
        <v>0.2</v>
      </c>
      <c r="BK90">
        <v>1</v>
      </c>
      <c r="BL90">
        <v>53.59</v>
      </c>
      <c r="BM90">
        <v>8.0399999999999991</v>
      </c>
      <c r="BN90">
        <v>61.63</v>
      </c>
      <c r="BO90">
        <v>61.63</v>
      </c>
      <c r="BQ90" t="s">
        <v>283</v>
      </c>
      <c r="BR90" t="s">
        <v>361</v>
      </c>
      <c r="BS90" s="2">
        <v>44427</v>
      </c>
      <c r="BT90" s="3">
        <v>0.3923611111111111</v>
      </c>
      <c r="BU90" t="s">
        <v>243</v>
      </c>
      <c r="BV90" t="s">
        <v>85</v>
      </c>
      <c r="BY90">
        <v>1200</v>
      </c>
      <c r="BZ90" t="s">
        <v>100</v>
      </c>
      <c r="CA90" t="s">
        <v>139</v>
      </c>
      <c r="CC90" t="s">
        <v>84</v>
      </c>
      <c r="CD90">
        <v>157</v>
      </c>
      <c r="CE90" t="s">
        <v>82</v>
      </c>
      <c r="CF90" s="2">
        <v>44427</v>
      </c>
      <c r="CI90">
        <v>1</v>
      </c>
      <c r="CJ90">
        <v>1</v>
      </c>
      <c r="CK90">
        <v>21</v>
      </c>
      <c r="CL90" t="s">
        <v>79</v>
      </c>
    </row>
    <row r="91" spans="1:90" x14ac:dyDescent="0.25">
      <c r="A91" t="s">
        <v>211</v>
      </c>
      <c r="B91" t="s">
        <v>212</v>
      </c>
      <c r="C91" t="s">
        <v>72</v>
      </c>
      <c r="E91" t="str">
        <f>"009940718563"</f>
        <v>009940718563</v>
      </c>
      <c r="F91" s="2">
        <v>44421</v>
      </c>
      <c r="G91">
        <v>202202</v>
      </c>
      <c r="H91" t="s">
        <v>86</v>
      </c>
      <c r="I91" t="s">
        <v>87</v>
      </c>
      <c r="J91" t="s">
        <v>213</v>
      </c>
      <c r="K91" t="s">
        <v>75</v>
      </c>
      <c r="L91" t="s">
        <v>135</v>
      </c>
      <c r="M91" t="s">
        <v>90</v>
      </c>
      <c r="N91" t="s">
        <v>370</v>
      </c>
      <c r="O91" t="s">
        <v>130</v>
      </c>
      <c r="P91" t="str">
        <f>"119 422 70FM                  "</f>
        <v xml:space="preserve">119 422 70FM                  </v>
      </c>
      <c r="Q91">
        <v>0</v>
      </c>
      <c r="R91">
        <v>0</v>
      </c>
      <c r="S91">
        <v>0</v>
      </c>
      <c r="T91">
        <v>0</v>
      </c>
      <c r="U91">
        <v>0</v>
      </c>
      <c r="V91">
        <v>0</v>
      </c>
      <c r="W91">
        <v>0</v>
      </c>
      <c r="X91">
        <v>0</v>
      </c>
      <c r="Y91">
        <v>0</v>
      </c>
      <c r="Z91">
        <v>0</v>
      </c>
      <c r="AA91">
        <v>0</v>
      </c>
      <c r="AB91">
        <v>0</v>
      </c>
      <c r="AC91">
        <v>0</v>
      </c>
      <c r="AD91">
        <v>0</v>
      </c>
      <c r="AE91">
        <v>0</v>
      </c>
      <c r="AF91">
        <v>0</v>
      </c>
      <c r="AG91">
        <v>0</v>
      </c>
      <c r="AH91">
        <v>0</v>
      </c>
      <c r="AI91">
        <v>0</v>
      </c>
      <c r="AJ91">
        <v>0</v>
      </c>
      <c r="AK91">
        <v>604.59</v>
      </c>
      <c r="AL91">
        <v>0</v>
      </c>
      <c r="AM91">
        <v>0</v>
      </c>
      <c r="AN91">
        <v>0</v>
      </c>
      <c r="AO91">
        <v>0</v>
      </c>
      <c r="AP91">
        <v>0</v>
      </c>
      <c r="AQ91">
        <v>0</v>
      </c>
      <c r="AR91">
        <v>0</v>
      </c>
      <c r="AS91">
        <v>0</v>
      </c>
      <c r="AT91">
        <v>0</v>
      </c>
      <c r="AU91">
        <v>0</v>
      </c>
      <c r="AV91">
        <v>0</v>
      </c>
      <c r="AW91">
        <v>0</v>
      </c>
      <c r="AX91">
        <v>0</v>
      </c>
      <c r="AY91">
        <v>0</v>
      </c>
      <c r="AZ91">
        <v>0</v>
      </c>
      <c r="BA91">
        <v>0</v>
      </c>
      <c r="BB91">
        <v>0</v>
      </c>
      <c r="BC91">
        <v>0</v>
      </c>
      <c r="BD91">
        <v>0</v>
      </c>
      <c r="BE91">
        <v>0</v>
      </c>
      <c r="BF91">
        <v>0</v>
      </c>
      <c r="BG91">
        <v>0</v>
      </c>
      <c r="BH91">
        <v>58</v>
      </c>
      <c r="BI91">
        <v>580</v>
      </c>
      <c r="BJ91">
        <v>339.1</v>
      </c>
      <c r="BK91">
        <v>580</v>
      </c>
      <c r="BL91">
        <v>2768.85</v>
      </c>
      <c r="BM91">
        <v>415.33</v>
      </c>
      <c r="BN91">
        <v>3184.18</v>
      </c>
      <c r="BO91">
        <v>3184.18</v>
      </c>
      <c r="BQ91" t="s">
        <v>362</v>
      </c>
      <c r="BR91" t="s">
        <v>363</v>
      </c>
      <c r="BS91" s="2">
        <v>44424</v>
      </c>
      <c r="BT91" s="3">
        <v>0.50138888888888888</v>
      </c>
      <c r="BU91" t="s">
        <v>175</v>
      </c>
      <c r="BV91" t="s">
        <v>85</v>
      </c>
      <c r="BY91">
        <v>29233</v>
      </c>
      <c r="CA91" t="s">
        <v>126</v>
      </c>
      <c r="CC91" t="s">
        <v>90</v>
      </c>
      <c r="CD91">
        <v>8000</v>
      </c>
      <c r="CE91" t="s">
        <v>82</v>
      </c>
      <c r="CF91" s="2">
        <v>44425</v>
      </c>
      <c r="CI91">
        <v>3</v>
      </c>
      <c r="CJ91">
        <v>1</v>
      </c>
      <c r="CK91" t="s">
        <v>131</v>
      </c>
      <c r="CL91" t="s">
        <v>79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J17991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2021-09-01T08:20:13Z</dcterms:created>
  <dcterms:modified xsi:type="dcterms:W3CDTF">2021-09-01T08:32:04Z</dcterms:modified>
</cp:coreProperties>
</file>