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867BFFAD-DDEF-4FD0-A113-F1DBE613EAB2}" xr6:coauthVersionLast="47" xr6:coauthVersionMax="47" xr10:uidLastSave="{00000000-0000-0000-0000-000000000000}"/>
  <bookViews>
    <workbookView xWindow="28680" yWindow="-120" windowWidth="20730" windowHeight="11040" xr2:uid="{E77698E8-BEC2-415B-A321-A288FA375387}"/>
  </bookViews>
  <sheets>
    <sheet name="sdrascd7-IENOMKE1306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4" i="1" l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<sst xmlns="http://schemas.openxmlformats.org/spreadsheetml/2006/main" count="1561" uniqueCount="241">
  <si>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</si>
  <si>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</si>
  <si>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</si>
  <si>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</si>
  <si>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</si>
  <si>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</si>
  <si>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</si>
  <si>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</si>
  <si>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</si>
  <si>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</si>
  <si>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</si>
  <si>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</si>
  <si>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</si>
  <si>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</si>
  <si>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</si>
  <si>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</si>
  <si>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</si>
  <si>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</si>
  <si>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</si>
  <si>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</si>
  <si>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</si>
  <si>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</si>
  <si>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</si>
  <si>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</si>
  <si>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</si>
  <si>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</si>
  <si>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</si>
  <si>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</si>
  <si>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</si>
  <si>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</si>
  <si>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</si>
  <si>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</si>
  <si>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</si>
  <si>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</si>
  <si>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</si>
  <si>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</si>
  <si>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</si>
  <si>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</si>
  <si>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</si>
  <si>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</si>
  <si>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</si>
  <si>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</si>
  <si>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</si>
  <si>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</si>
  <si>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</si>
  <si>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</si>
  <si>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</si>
  <si>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</si>
  <si>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</si>
  <si>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</si>
  <si>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</si>
  <si>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</si>
  <si>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</si>
  <si>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</si>
  <si>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</si>
  <si>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</si>
  <si>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</si>
  <si>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</si>
  <si>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</si>
  <si>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</si>
  <si>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</si>
  <si>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</si>
  <si>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</si>
  <si>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</si>
  <si>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</si>
  <si>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</si>
  <si>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</si>
  <si>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</si>
  <si>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</si>
  <si>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</si>
  <si>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</si>
  <si>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</si>
  <si>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C18281</t>
  </si>
  <si>
    <t>MOVE ANALYTICS SA CC (SA GREETINGS)</t>
  </si>
  <si>
    <t>WAY</t>
  </si>
  <si>
    <t>JOHAN</t>
  </si>
  <si>
    <t>JOHANNESBURG</t>
  </si>
  <si>
    <t xml:space="preserve">CARDIES ONLINE SA GREETINGS        </t>
  </si>
  <si>
    <t xml:space="preserve">                                   </t>
  </si>
  <si>
    <t>CAPET</t>
  </si>
  <si>
    <t>CAPE TOWN</t>
  </si>
  <si>
    <t xml:space="preserve">REVOLUTION GIDD   LICENSING        </t>
  </si>
  <si>
    <t>DBC</t>
  </si>
  <si>
    <t>ONLY DELIVER ON MONDAY TUESDAY OR WEDNESDAY</t>
  </si>
  <si>
    <t>EMMA CLARK</t>
  </si>
  <si>
    <t>JACKI(MARKETING)</t>
  </si>
  <si>
    <t>emma</t>
  </si>
  <si>
    <t>yes</t>
  </si>
  <si>
    <t>doc</t>
  </si>
  <si>
    <t>POD received from cell 0662478807 M</t>
  </si>
  <si>
    <t>PARCEL</t>
  </si>
  <si>
    <t>no</t>
  </si>
  <si>
    <t>TONGA</t>
  </si>
  <si>
    <t>TONGAAT</t>
  </si>
  <si>
    <t xml:space="preserve">CARDIES BALLITO JUNCTION           </t>
  </si>
  <si>
    <t xml:space="preserve">SA GREETINGS                       </t>
  </si>
  <si>
    <t>ON1</t>
  </si>
  <si>
    <t>ADELIA</t>
  </si>
  <si>
    <t>MANAGER</t>
  </si>
  <si>
    <t xml:space="preserve">Silence                       </t>
  </si>
  <si>
    <t>DOC</t>
  </si>
  <si>
    <t xml:space="preserve">POD received from cell 0834177790 M     </t>
  </si>
  <si>
    <t>DURBA</t>
  </si>
  <si>
    <t>DURBAN</t>
  </si>
  <si>
    <t xml:space="preserve">CARDIES MUSGRAVE                   </t>
  </si>
  <si>
    <t>Silence</t>
  </si>
  <si>
    <t>POD received from cell 0834177790 M</t>
  </si>
  <si>
    <t xml:space="preserve">CARDIES PAVILION                   </t>
  </si>
  <si>
    <t>PIET2</t>
  </si>
  <si>
    <t>PIETERSBURG</t>
  </si>
  <si>
    <t xml:space="preserve">CARDIES MALL OF THE NORTH          </t>
  </si>
  <si>
    <t>VANDE</t>
  </si>
  <si>
    <t>VANDERBIJLPARK</t>
  </si>
  <si>
    <t xml:space="preserve">CARDIES VAAL MALL                  </t>
  </si>
  <si>
    <t>c18281</t>
  </si>
  <si>
    <t xml:space="preserve">CARDIES TYGERVALLEY                </t>
  </si>
  <si>
    <t>ON2</t>
  </si>
  <si>
    <t>NA</t>
  </si>
  <si>
    <t>PATTY</t>
  </si>
  <si>
    <t>Gugu</t>
  </si>
  <si>
    <t>POD received from cell 0761265903 M</t>
  </si>
  <si>
    <t>UMHLA</t>
  </si>
  <si>
    <t>UMHLANGA ROCKS</t>
  </si>
  <si>
    <t xml:space="preserve">CARDIES GATEWAY                    </t>
  </si>
  <si>
    <t>Sindi</t>
  </si>
  <si>
    <t>POD received from cell 0834941426 M</t>
  </si>
  <si>
    <t>ROODE</t>
  </si>
  <si>
    <t>ROODEPOORT</t>
  </si>
  <si>
    <t xml:space="preserve">CARDIES CLEARWATER                 </t>
  </si>
  <si>
    <t>FUE / DOC</t>
  </si>
  <si>
    <t xml:space="preserve">CARDIES MALL OF THE SOUTH          </t>
  </si>
  <si>
    <t>ADELA</t>
  </si>
  <si>
    <t>PEARL</t>
  </si>
  <si>
    <t>RANDB</t>
  </si>
  <si>
    <t>RANDBURG</t>
  </si>
  <si>
    <t xml:space="preserve">CARDIES CRESTA                     </t>
  </si>
  <si>
    <t>CHANTEL</t>
  </si>
  <si>
    <t>FUE / doc</t>
  </si>
  <si>
    <t xml:space="preserve">CARDIES                            </t>
  </si>
  <si>
    <t>.</t>
  </si>
  <si>
    <t>BONGIE PATISWA</t>
  </si>
  <si>
    <t>Consignee not available)</t>
  </si>
  <si>
    <t>mmd</t>
  </si>
  <si>
    <t>MIDRA</t>
  </si>
  <si>
    <t>MIDRAND</t>
  </si>
  <si>
    <t xml:space="preserve">CARDIES MALL OF AFRICA             </t>
  </si>
  <si>
    <t xml:space="preserve">S.A.GREETINGS                      </t>
  </si>
  <si>
    <t>ADELIA COOKE</t>
  </si>
  <si>
    <t>SYLVIA</t>
  </si>
  <si>
    <t>BOKSB</t>
  </si>
  <si>
    <t>BOKSBURG</t>
  </si>
  <si>
    <t xml:space="preserve">CARDIES EAST RAND MALL             </t>
  </si>
  <si>
    <t>Silence p</t>
  </si>
  <si>
    <t xml:space="preserve">CARDIES ROSEBANK                   </t>
  </si>
  <si>
    <t>VERWO</t>
  </si>
  <si>
    <t>CENTURION</t>
  </si>
  <si>
    <t xml:space="preserve">CARDIES THE REDS                   </t>
  </si>
  <si>
    <t>silence</t>
  </si>
  <si>
    <t xml:space="preserve">CARDIES BLUE ROUTE                 </t>
  </si>
  <si>
    <t xml:space="preserve">CARDIES CANAL WALK                 </t>
  </si>
  <si>
    <t xml:space="preserve">CARDIES CAVENDISH                  </t>
  </si>
  <si>
    <t xml:space="preserve">S A greetings                      </t>
  </si>
  <si>
    <t xml:space="preserve">S.A. GREETINGS                     </t>
  </si>
  <si>
    <t>AYAKA</t>
  </si>
  <si>
    <t>PATIENCE</t>
  </si>
  <si>
    <t>sameleme</t>
  </si>
  <si>
    <t>POD received from cell 0719539417 M</t>
  </si>
  <si>
    <t xml:space="preserve">CARDIES NICOLWAY                   </t>
  </si>
  <si>
    <t>ORATILE MOKONTI</t>
  </si>
  <si>
    <t>PRETO</t>
  </si>
  <si>
    <t>PRETORIA</t>
  </si>
  <si>
    <t xml:space="preserve">CARDIES MENLYN MAINE               </t>
  </si>
  <si>
    <t>ESTHER JIYA</t>
  </si>
  <si>
    <t xml:space="preserve">CARDIES MENLYN PARK                </t>
  </si>
  <si>
    <t>TRYPHINA</t>
  </si>
  <si>
    <t xml:space="preserve">CARDIES BEDFORD CENTRE             </t>
  </si>
  <si>
    <t>CARMEN</t>
  </si>
  <si>
    <t xml:space="preserve">Various                            </t>
  </si>
  <si>
    <t>Samantha</t>
  </si>
  <si>
    <t xml:space="preserve">CARDIES SANDTON CITY               </t>
  </si>
  <si>
    <t>PRISCILLA</t>
  </si>
  <si>
    <t>LADYS</t>
  </si>
  <si>
    <t>LADYSMITH (NTL)</t>
  </si>
  <si>
    <t>ANDRIES MDLALOSE</t>
  </si>
  <si>
    <t>MERVIN QUINN</t>
  </si>
  <si>
    <t>ANDRIES</t>
  </si>
  <si>
    <t>POD received from cell 0733056816 M</t>
  </si>
  <si>
    <t>PATSY MOORAGS</t>
  </si>
  <si>
    <t>LEBO</t>
  </si>
  <si>
    <t>Patsy</t>
  </si>
  <si>
    <t xml:space="preserve">THEMBI NDLOVU                      </t>
  </si>
  <si>
    <t>CASEY HOBSON</t>
  </si>
  <si>
    <t>nhletelo</t>
  </si>
  <si>
    <t>HND / FUE / DOC / NDC</t>
  </si>
  <si>
    <t>POD received from cell 0731782301 M</t>
  </si>
  <si>
    <t>0826</t>
  </si>
  <si>
    <t xml:space="preserve">GAVIC EXPRESS                      </t>
  </si>
  <si>
    <t>TEBOGO MATLOGA</t>
  </si>
  <si>
    <t>VINCY</t>
  </si>
  <si>
    <t>Outlying delivery location</t>
  </si>
  <si>
    <t>SYSTEM</t>
  </si>
  <si>
    <t>POD received from cell 0646029635 M</t>
  </si>
  <si>
    <t>0699</t>
  </si>
  <si>
    <t>N A</t>
  </si>
  <si>
    <t xml:space="preserve">SA GREETINGS CPT                   </t>
  </si>
  <si>
    <t>JADENE JASON</t>
  </si>
  <si>
    <t>jadene</t>
  </si>
  <si>
    <t>Missed cutoff</t>
  </si>
  <si>
    <t>juh</t>
  </si>
  <si>
    <t>POD received from cell 0738058187 M</t>
  </si>
  <si>
    <t xml:space="preserve">CARDIES CONSTANTIA                 </t>
  </si>
  <si>
    <t xml:space="preserve">CARDIES EASTGATE UPPER             </t>
  </si>
  <si>
    <t>?</t>
  </si>
  <si>
    <t xml:space="preserve">SA GREETIGS                        </t>
  </si>
  <si>
    <t xml:space="preserve">WOOLWORTHS                         </t>
  </si>
  <si>
    <t>FIONA ABDOOLA</t>
  </si>
  <si>
    <t>Zoliswa</t>
  </si>
  <si>
    <t>Driver late</t>
  </si>
  <si>
    <t>NGF</t>
  </si>
  <si>
    <t>POD received from cell 0828579506 M</t>
  </si>
  <si>
    <t xml:space="preserve">S A GREETINGS                      </t>
  </si>
  <si>
    <t>THEMBI</t>
  </si>
  <si>
    <t xml:space="preserve">CARDIES  MENLYN MAINE              </t>
  </si>
  <si>
    <t xml:space="preserve">S.A  GREETINGS                     </t>
  </si>
  <si>
    <t>ESTHER  JIYA</t>
  </si>
  <si>
    <t xml:space="preserve">CARDIES  MENLYN PARK               </t>
  </si>
  <si>
    <t>TRYPHINE</t>
  </si>
  <si>
    <t xml:space="preserve">WOOLWORTHS HEAD OFFICE             </t>
  </si>
  <si>
    <t>FIONA ABDULLAH</t>
  </si>
  <si>
    <t>PASTY MOOROOGAS</t>
  </si>
  <si>
    <t xml:space="preserve">CARDIES -CANAL WALK                </t>
  </si>
  <si>
    <t>STORE MANAGER</t>
  </si>
  <si>
    <t>PATTY ROTKIN</t>
  </si>
  <si>
    <t xml:space="preserve">CARDIES -TYGER VALLEY              </t>
  </si>
  <si>
    <t xml:space="preserve">CARDIES -CAVENDISH                 </t>
  </si>
  <si>
    <t xml:space="preserve">CARDIES -CAPE GATE                 </t>
  </si>
  <si>
    <t xml:space="preserve">CARDIES -MUSGRAVE                  </t>
  </si>
  <si>
    <t xml:space="preserve">CARDIES -GATEWAY                   </t>
  </si>
  <si>
    <t xml:space="preserve">CARDIES -PAVILLION                 </t>
  </si>
  <si>
    <t xml:space="preserve">CARDIES -BALLITO                   </t>
  </si>
  <si>
    <t>CARDIES-MANAGER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</si>
</sst>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C455E-D489-4D3A-8C40-EEFEB81052D6}">
  <dimension ref="A1:CN74"/>
  <sheetViews>
    <sheetView tabSelected="1" topLeftCell="A64" workbookViewId="0">
      <selection activeCell="A75" sqref="A75:XFD601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"009944888171"</f>
        <v>009944888171</v>
      </c>
      <c r="F2" s="3">
        <v>45992</v>
      </c>
      <c r="G2">
        <v>202609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"N A                           "</f>
        <v xml:space="preserve">N A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6.1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43.01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0.2</v>
      </c>
      <c r="BJ2">
        <v>2.5</v>
      </c>
      <c r="BK2">
        <v>3</v>
      </c>
      <c r="BL2">
        <v>146.85</v>
      </c>
      <c r="BM2">
        <v>22.03</v>
      </c>
      <c r="BN2">
        <v>168.88</v>
      </c>
      <c r="BO2">
        <v>168.88</v>
      </c>
      <c r="BP2" t="s">
        <v>83</v>
      </c>
      <c r="BQ2" t="s">
        <v>84</v>
      </c>
      <c r="BR2" t="s">
        <v>85</v>
      </c>
      <c r="BS2" s="3">
        <v>45994</v>
      </c>
      <c r="BT2" s="4">
        <v>0.7729166666666667</v>
      </c>
      <c r="BU2" t="s">
        <v>86</v>
      </c>
      <c r="BV2" t="s">
        <v>87</v>
      </c>
      <c r="BY2">
        <v>12394.08</v>
      </c>
      <c r="BZ2" t="s">
        <v>88</v>
      </c>
      <c r="CA2" t="s">
        <v>89</v>
      </c>
      <c r="CC2" t="s">
        <v>80</v>
      </c>
      <c r="CD2">
        <v>7441</v>
      </c>
      <c r="CE2" t="s">
        <v>90</v>
      </c>
      <c r="CF2" s="3">
        <v>45995</v>
      </c>
      <c r="CI2">
        <v>3</v>
      </c>
      <c r="CJ2">
        <v>2</v>
      </c>
      <c r="CK2">
        <v>41</v>
      </c>
      <c r="CL2" t="s">
        <v>91</v>
      </c>
    </row>
    <row r="3" spans="1:92" x14ac:dyDescent="0.3">
      <c r="A3" t="s">
        <v>72</v>
      </c>
      <c r="B3" t="s">
        <v>73</v>
      </c>
      <c r="C3" t="s">
        <v>74</v>
      </c>
      <c r="E3" t="str">
        <f>"080011695495"</f>
        <v>080011695495</v>
      </c>
      <c r="F3" s="3">
        <v>45993</v>
      </c>
      <c r="G3">
        <v>202609</v>
      </c>
      <c r="H3" t="s">
        <v>92</v>
      </c>
      <c r="I3" t="s">
        <v>93</v>
      </c>
      <c r="J3" t="s">
        <v>94</v>
      </c>
      <c r="K3" t="s">
        <v>78</v>
      </c>
      <c r="L3" t="s">
        <v>75</v>
      </c>
      <c r="M3" t="s">
        <v>76</v>
      </c>
      <c r="N3" t="s">
        <v>95</v>
      </c>
      <c r="O3" t="s">
        <v>96</v>
      </c>
      <c r="P3" t="str">
        <f>"-                             "</f>
        <v xml:space="preserve">-    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22.24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1</v>
      </c>
      <c r="BJ3">
        <v>1.2</v>
      </c>
      <c r="BK3">
        <v>1.5</v>
      </c>
      <c r="BL3">
        <v>72.78</v>
      </c>
      <c r="BM3">
        <v>10.92</v>
      </c>
      <c r="BN3">
        <v>83.7</v>
      </c>
      <c r="BO3">
        <v>83.7</v>
      </c>
      <c r="BQ3" t="s">
        <v>97</v>
      </c>
      <c r="BR3" t="s">
        <v>98</v>
      </c>
      <c r="BS3" s="3">
        <v>45994</v>
      </c>
      <c r="BT3" s="4">
        <v>0.43055555555555558</v>
      </c>
      <c r="BU3" t="s">
        <v>99</v>
      </c>
      <c r="BV3" t="s">
        <v>87</v>
      </c>
      <c r="BY3">
        <v>6000</v>
      </c>
      <c r="BZ3" t="s">
        <v>100</v>
      </c>
      <c r="CA3" t="s">
        <v>101</v>
      </c>
      <c r="CC3" t="s">
        <v>76</v>
      </c>
      <c r="CD3">
        <v>2013</v>
      </c>
      <c r="CE3" t="s">
        <v>90</v>
      </c>
      <c r="CF3" s="3">
        <v>45995</v>
      </c>
      <c r="CI3">
        <v>1</v>
      </c>
      <c r="CJ3">
        <v>1</v>
      </c>
      <c r="CK3">
        <v>21</v>
      </c>
      <c r="CL3" t="s">
        <v>91</v>
      </c>
    </row>
    <row r="4" spans="1:92" x14ac:dyDescent="0.3">
      <c r="A4" t="s">
        <v>72</v>
      </c>
      <c r="B4" t="s">
        <v>73</v>
      </c>
      <c r="C4" t="s">
        <v>74</v>
      </c>
      <c r="E4" t="str">
        <f>"080011695498"</f>
        <v>080011695498</v>
      </c>
      <c r="F4" s="3">
        <v>45993</v>
      </c>
      <c r="G4">
        <v>202609</v>
      </c>
      <c r="H4" t="s">
        <v>102</v>
      </c>
      <c r="I4" t="s">
        <v>103</v>
      </c>
      <c r="J4" t="s">
        <v>104</v>
      </c>
      <c r="K4" t="s">
        <v>78</v>
      </c>
      <c r="L4" t="s">
        <v>75</v>
      </c>
      <c r="M4" t="s">
        <v>76</v>
      </c>
      <c r="N4" t="s">
        <v>95</v>
      </c>
      <c r="O4" t="s">
        <v>96</v>
      </c>
      <c r="P4" t="str">
        <f>"-                             "</f>
        <v xml:space="preserve">-     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22.24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1</v>
      </c>
      <c r="BJ4">
        <v>1.2</v>
      </c>
      <c r="BK4">
        <v>1.5</v>
      </c>
      <c r="BL4">
        <v>72.78</v>
      </c>
      <c r="BM4">
        <v>10.92</v>
      </c>
      <c r="BN4">
        <v>83.7</v>
      </c>
      <c r="BO4">
        <v>83.7</v>
      </c>
      <c r="BQ4" t="s">
        <v>97</v>
      </c>
      <c r="BR4" t="s">
        <v>98</v>
      </c>
      <c r="BS4" s="3">
        <v>45994</v>
      </c>
      <c r="BT4" s="4">
        <v>0.43055555555555558</v>
      </c>
      <c r="BU4" t="s">
        <v>105</v>
      </c>
      <c r="BV4" t="s">
        <v>87</v>
      </c>
      <c r="BY4">
        <v>6000</v>
      </c>
      <c r="BZ4" t="s">
        <v>100</v>
      </c>
      <c r="CA4" t="s">
        <v>106</v>
      </c>
      <c r="CC4" t="s">
        <v>76</v>
      </c>
      <c r="CD4">
        <v>2013</v>
      </c>
      <c r="CE4" t="s">
        <v>90</v>
      </c>
      <c r="CF4" s="3">
        <v>45995</v>
      </c>
      <c r="CI4">
        <v>1</v>
      </c>
      <c r="CJ4">
        <v>1</v>
      </c>
      <c r="CK4">
        <v>21</v>
      </c>
      <c r="CL4" t="s">
        <v>91</v>
      </c>
    </row>
    <row r="5" spans="1:92" x14ac:dyDescent="0.3">
      <c r="A5" t="s">
        <v>72</v>
      </c>
      <c r="B5" t="s">
        <v>73</v>
      </c>
      <c r="C5" t="s">
        <v>74</v>
      </c>
      <c r="E5" t="str">
        <f>"080011695504"</f>
        <v>080011695504</v>
      </c>
      <c r="F5" s="3">
        <v>45993</v>
      </c>
      <c r="G5">
        <v>202609</v>
      </c>
      <c r="H5" t="s">
        <v>102</v>
      </c>
      <c r="I5" t="s">
        <v>103</v>
      </c>
      <c r="J5" t="s">
        <v>107</v>
      </c>
      <c r="K5" t="s">
        <v>78</v>
      </c>
      <c r="L5" t="s">
        <v>75</v>
      </c>
      <c r="M5" t="s">
        <v>76</v>
      </c>
      <c r="N5" t="s">
        <v>95</v>
      </c>
      <c r="O5" t="s">
        <v>96</v>
      </c>
      <c r="P5" t="str">
        <f>"-                             "</f>
        <v xml:space="preserve">-     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22.24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1</v>
      </c>
      <c r="BJ5">
        <v>1.2</v>
      </c>
      <c r="BK5">
        <v>1.5</v>
      </c>
      <c r="BL5">
        <v>72.78</v>
      </c>
      <c r="BM5">
        <v>10.92</v>
      </c>
      <c r="BN5">
        <v>83.7</v>
      </c>
      <c r="BO5">
        <v>83.7</v>
      </c>
      <c r="BQ5" t="s">
        <v>97</v>
      </c>
      <c r="BR5" t="s">
        <v>98</v>
      </c>
      <c r="BS5" s="3">
        <v>45994</v>
      </c>
      <c r="BT5" s="4">
        <v>0.43055555555555558</v>
      </c>
      <c r="BU5" t="s">
        <v>105</v>
      </c>
      <c r="BV5" t="s">
        <v>87</v>
      </c>
      <c r="BY5">
        <v>6000</v>
      </c>
      <c r="BZ5" t="s">
        <v>100</v>
      </c>
      <c r="CA5" t="s">
        <v>106</v>
      </c>
      <c r="CC5" t="s">
        <v>76</v>
      </c>
      <c r="CD5">
        <v>2013</v>
      </c>
      <c r="CE5" t="s">
        <v>90</v>
      </c>
      <c r="CF5" s="3">
        <v>45995</v>
      </c>
      <c r="CI5">
        <v>1</v>
      </c>
      <c r="CJ5">
        <v>1</v>
      </c>
      <c r="CK5">
        <v>21</v>
      </c>
      <c r="CL5" t="s">
        <v>91</v>
      </c>
    </row>
    <row r="6" spans="1:92" x14ac:dyDescent="0.3">
      <c r="A6" t="s">
        <v>72</v>
      </c>
      <c r="B6" t="s">
        <v>73</v>
      </c>
      <c r="C6" t="s">
        <v>74</v>
      </c>
      <c r="E6" t="str">
        <f>"080011695538"</f>
        <v>080011695538</v>
      </c>
      <c r="F6" s="3">
        <v>45993</v>
      </c>
      <c r="G6">
        <v>202609</v>
      </c>
      <c r="H6" t="s">
        <v>108</v>
      </c>
      <c r="I6" t="s">
        <v>109</v>
      </c>
      <c r="J6" t="s">
        <v>110</v>
      </c>
      <c r="K6" t="s">
        <v>78</v>
      </c>
      <c r="L6" t="s">
        <v>75</v>
      </c>
      <c r="M6" t="s">
        <v>76</v>
      </c>
      <c r="N6" t="s">
        <v>95</v>
      </c>
      <c r="O6" t="s">
        <v>96</v>
      </c>
      <c r="P6" t="str">
        <f>"-                             "</f>
        <v xml:space="preserve">-     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22.24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1</v>
      </c>
      <c r="BJ6">
        <v>0.2</v>
      </c>
      <c r="BK6">
        <v>1</v>
      </c>
      <c r="BL6">
        <v>72.78</v>
      </c>
      <c r="BM6">
        <v>10.92</v>
      </c>
      <c r="BN6">
        <v>83.7</v>
      </c>
      <c r="BO6">
        <v>83.7</v>
      </c>
      <c r="BQ6" t="s">
        <v>97</v>
      </c>
      <c r="BR6" t="s">
        <v>98</v>
      </c>
      <c r="BS6" s="3">
        <v>45994</v>
      </c>
      <c r="BT6" s="4">
        <v>0.43055555555555558</v>
      </c>
      <c r="BU6" t="s">
        <v>99</v>
      </c>
      <c r="BV6" t="s">
        <v>87</v>
      </c>
      <c r="BY6">
        <v>1200</v>
      </c>
      <c r="BZ6" t="s">
        <v>100</v>
      </c>
      <c r="CA6" t="s">
        <v>101</v>
      </c>
      <c r="CC6" t="s">
        <v>76</v>
      </c>
      <c r="CD6">
        <v>2013</v>
      </c>
      <c r="CE6" t="s">
        <v>90</v>
      </c>
      <c r="CF6" s="3">
        <v>45995</v>
      </c>
      <c r="CI6">
        <v>1</v>
      </c>
      <c r="CJ6">
        <v>1</v>
      </c>
      <c r="CK6">
        <v>21</v>
      </c>
      <c r="CL6" t="s">
        <v>91</v>
      </c>
    </row>
    <row r="7" spans="1:92" x14ac:dyDescent="0.3">
      <c r="A7" t="s">
        <v>72</v>
      </c>
      <c r="B7" t="s">
        <v>73</v>
      </c>
      <c r="C7" t="s">
        <v>74</v>
      </c>
      <c r="E7" t="str">
        <f>"080011695552"</f>
        <v>080011695552</v>
      </c>
      <c r="F7" s="3">
        <v>45993</v>
      </c>
      <c r="G7">
        <v>202609</v>
      </c>
      <c r="H7" t="s">
        <v>111</v>
      </c>
      <c r="I7" t="s">
        <v>112</v>
      </c>
      <c r="J7" t="s">
        <v>113</v>
      </c>
      <c r="K7" t="s">
        <v>78</v>
      </c>
      <c r="L7" t="s">
        <v>75</v>
      </c>
      <c r="M7" t="s">
        <v>76</v>
      </c>
      <c r="N7" t="s">
        <v>95</v>
      </c>
      <c r="O7" t="s">
        <v>96</v>
      </c>
      <c r="P7" t="str">
        <f>"-                             "</f>
        <v xml:space="preserve">-    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43.09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0.2</v>
      </c>
      <c r="BK7">
        <v>1</v>
      </c>
      <c r="BL7">
        <v>141.02000000000001</v>
      </c>
      <c r="BM7">
        <v>21.15</v>
      </c>
      <c r="BN7">
        <v>162.16999999999999</v>
      </c>
      <c r="BO7">
        <v>162.16999999999999</v>
      </c>
      <c r="BQ7" t="s">
        <v>97</v>
      </c>
      <c r="BR7" t="s">
        <v>98</v>
      </c>
      <c r="BS7" s="3">
        <v>45994</v>
      </c>
      <c r="BT7" s="4">
        <v>0.43055555555555558</v>
      </c>
      <c r="BU7" t="s">
        <v>99</v>
      </c>
      <c r="BV7" t="s">
        <v>87</v>
      </c>
      <c r="BY7">
        <v>1200</v>
      </c>
      <c r="BZ7" t="s">
        <v>100</v>
      </c>
      <c r="CA7" t="s">
        <v>101</v>
      </c>
      <c r="CC7" t="s">
        <v>76</v>
      </c>
      <c r="CD7">
        <v>2013</v>
      </c>
      <c r="CE7" t="s">
        <v>90</v>
      </c>
      <c r="CF7" s="3">
        <v>45995</v>
      </c>
      <c r="CI7">
        <v>1</v>
      </c>
      <c r="CJ7">
        <v>1</v>
      </c>
      <c r="CK7">
        <v>23</v>
      </c>
      <c r="CL7" t="s">
        <v>91</v>
      </c>
    </row>
    <row r="8" spans="1:92" x14ac:dyDescent="0.3">
      <c r="A8" t="s">
        <v>114</v>
      </c>
      <c r="B8" t="s">
        <v>73</v>
      </c>
      <c r="C8" t="s">
        <v>74</v>
      </c>
      <c r="E8" t="str">
        <f>"009944881847"</f>
        <v>009944881847</v>
      </c>
      <c r="F8" s="3">
        <v>45993</v>
      </c>
      <c r="G8">
        <v>202609</v>
      </c>
      <c r="H8" t="s">
        <v>75</v>
      </c>
      <c r="I8" t="s">
        <v>76</v>
      </c>
      <c r="J8" t="s">
        <v>95</v>
      </c>
      <c r="K8" t="s">
        <v>78</v>
      </c>
      <c r="L8" t="s">
        <v>79</v>
      </c>
      <c r="M8" t="s">
        <v>80</v>
      </c>
      <c r="N8" t="s">
        <v>115</v>
      </c>
      <c r="O8" t="s">
        <v>116</v>
      </c>
      <c r="P8" t="str">
        <f>"N A                           "</f>
        <v xml:space="preserve">N A   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385.68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2</v>
      </c>
      <c r="BI8">
        <v>18.100000000000001</v>
      </c>
      <c r="BJ8">
        <v>10</v>
      </c>
      <c r="BK8">
        <v>18.5</v>
      </c>
      <c r="BL8">
        <v>1262.23</v>
      </c>
      <c r="BM8">
        <v>189.33</v>
      </c>
      <c r="BN8">
        <v>1451.56</v>
      </c>
      <c r="BO8">
        <v>1451.56</v>
      </c>
      <c r="BQ8" t="s">
        <v>117</v>
      </c>
      <c r="BR8" t="s">
        <v>118</v>
      </c>
      <c r="BS8" s="3">
        <v>45994</v>
      </c>
      <c r="BT8" s="4">
        <v>0.65347222222222223</v>
      </c>
      <c r="BU8" t="s">
        <v>119</v>
      </c>
      <c r="BV8" t="s">
        <v>87</v>
      </c>
      <c r="BY8">
        <v>49790.400000000001</v>
      </c>
      <c r="BZ8" t="s">
        <v>88</v>
      </c>
      <c r="CA8" t="s">
        <v>120</v>
      </c>
      <c r="CC8" t="s">
        <v>80</v>
      </c>
      <c r="CD8">
        <v>7530</v>
      </c>
      <c r="CE8" t="s">
        <v>90</v>
      </c>
      <c r="CF8" s="3">
        <v>45995</v>
      </c>
      <c r="CI8">
        <v>1</v>
      </c>
      <c r="CJ8">
        <v>1</v>
      </c>
      <c r="CK8">
        <v>31</v>
      </c>
      <c r="CL8" t="s">
        <v>91</v>
      </c>
    </row>
    <row r="9" spans="1:92" x14ac:dyDescent="0.3">
      <c r="A9" t="s">
        <v>72</v>
      </c>
      <c r="B9" t="s">
        <v>73</v>
      </c>
      <c r="C9" t="s">
        <v>74</v>
      </c>
      <c r="E9" t="str">
        <f>"009944881846"</f>
        <v>009944881846</v>
      </c>
      <c r="F9" s="3">
        <v>45993</v>
      </c>
      <c r="G9">
        <v>202609</v>
      </c>
      <c r="H9" t="s">
        <v>75</v>
      </c>
      <c r="I9" t="s">
        <v>76</v>
      </c>
      <c r="J9" t="s">
        <v>95</v>
      </c>
      <c r="K9" t="s">
        <v>78</v>
      </c>
      <c r="L9" t="s">
        <v>121</v>
      </c>
      <c r="M9" t="s">
        <v>122</v>
      </c>
      <c r="N9" t="s">
        <v>123</v>
      </c>
      <c r="O9" t="s">
        <v>116</v>
      </c>
      <c r="P9" t="str">
        <f>"N A                           "</f>
        <v xml:space="preserve">N A     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302.29000000000002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14.3</v>
      </c>
      <c r="BJ9">
        <v>8.8000000000000007</v>
      </c>
      <c r="BK9">
        <v>14.5</v>
      </c>
      <c r="BL9">
        <v>989.32</v>
      </c>
      <c r="BM9">
        <v>148.4</v>
      </c>
      <c r="BN9">
        <v>1137.72</v>
      </c>
      <c r="BO9">
        <v>1137.72</v>
      </c>
      <c r="BQ9" t="s">
        <v>117</v>
      </c>
      <c r="BR9" t="s">
        <v>118</v>
      </c>
      <c r="BS9" s="3">
        <v>45994</v>
      </c>
      <c r="BT9" s="4">
        <v>0.59583333333333333</v>
      </c>
      <c r="BU9" t="s">
        <v>124</v>
      </c>
      <c r="BV9" t="s">
        <v>87</v>
      </c>
      <c r="BY9">
        <v>44015.4</v>
      </c>
      <c r="BZ9" t="s">
        <v>88</v>
      </c>
      <c r="CA9" t="s">
        <v>125</v>
      </c>
      <c r="CC9" t="s">
        <v>122</v>
      </c>
      <c r="CD9">
        <v>4320</v>
      </c>
      <c r="CE9" t="s">
        <v>90</v>
      </c>
      <c r="CF9" s="3">
        <v>45994</v>
      </c>
      <c r="CI9">
        <v>1</v>
      </c>
      <c r="CJ9">
        <v>1</v>
      </c>
      <c r="CK9">
        <v>31</v>
      </c>
      <c r="CL9" t="s">
        <v>91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"009945241045"</f>
        <v>009945241045</v>
      </c>
      <c r="F10" s="3">
        <v>45993</v>
      </c>
      <c r="G10">
        <v>202609</v>
      </c>
      <c r="H10" t="s">
        <v>126</v>
      </c>
      <c r="I10" t="s">
        <v>127</v>
      </c>
      <c r="J10" t="s">
        <v>128</v>
      </c>
      <c r="K10" t="s">
        <v>78</v>
      </c>
      <c r="L10" t="s">
        <v>75</v>
      </c>
      <c r="M10" t="s">
        <v>76</v>
      </c>
      <c r="N10" t="s">
        <v>95</v>
      </c>
      <c r="O10" t="s">
        <v>96</v>
      </c>
      <c r="P10" t="str">
        <f>"N A                           "</f>
        <v xml:space="preserve">N A   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17.37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1</v>
      </c>
      <c r="BJ10">
        <v>0.2</v>
      </c>
      <c r="BK10">
        <v>1</v>
      </c>
      <c r="BL10">
        <v>56.85</v>
      </c>
      <c r="BM10">
        <v>8.5299999999999994</v>
      </c>
      <c r="BN10">
        <v>65.38</v>
      </c>
      <c r="BO10">
        <v>65.38</v>
      </c>
      <c r="BQ10" t="s">
        <v>97</v>
      </c>
      <c r="BR10" t="s">
        <v>117</v>
      </c>
      <c r="BS10" s="3">
        <v>45994</v>
      </c>
      <c r="BT10" s="4">
        <v>0.43055555555555558</v>
      </c>
      <c r="BU10" t="s">
        <v>105</v>
      </c>
      <c r="BV10" t="s">
        <v>87</v>
      </c>
      <c r="BY10">
        <v>1200</v>
      </c>
      <c r="BZ10" t="s">
        <v>129</v>
      </c>
      <c r="CA10" t="s">
        <v>106</v>
      </c>
      <c r="CC10" t="s">
        <v>76</v>
      </c>
      <c r="CD10">
        <v>2013</v>
      </c>
      <c r="CE10" t="s">
        <v>90</v>
      </c>
      <c r="CF10" s="3">
        <v>45995</v>
      </c>
      <c r="CI10">
        <v>1</v>
      </c>
      <c r="CJ10">
        <v>1</v>
      </c>
      <c r="CK10">
        <v>22</v>
      </c>
      <c r="CL10" t="s">
        <v>91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"009945241044"</f>
        <v>009945241044</v>
      </c>
      <c r="F11" s="3">
        <v>45993</v>
      </c>
      <c r="G11">
        <v>202609</v>
      </c>
      <c r="H11" t="s">
        <v>126</v>
      </c>
      <c r="I11" t="s">
        <v>127</v>
      </c>
      <c r="J11" t="s">
        <v>128</v>
      </c>
      <c r="K11" t="s">
        <v>78</v>
      </c>
      <c r="L11" t="s">
        <v>75</v>
      </c>
      <c r="M11" t="s">
        <v>76</v>
      </c>
      <c r="N11" t="s">
        <v>95</v>
      </c>
      <c r="O11" t="s">
        <v>96</v>
      </c>
      <c r="P11" t="str">
        <f>"N A                           "</f>
        <v xml:space="preserve">N A  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17.37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</v>
      </c>
      <c r="BJ11">
        <v>0.2</v>
      </c>
      <c r="BK11">
        <v>1</v>
      </c>
      <c r="BL11">
        <v>56.85</v>
      </c>
      <c r="BM11">
        <v>8.5299999999999994</v>
      </c>
      <c r="BN11">
        <v>65.38</v>
      </c>
      <c r="BO11">
        <v>65.38</v>
      </c>
      <c r="BQ11" t="s">
        <v>97</v>
      </c>
      <c r="BR11" t="s">
        <v>117</v>
      </c>
      <c r="BS11" s="3">
        <v>45994</v>
      </c>
      <c r="BT11" s="4">
        <v>0.43055555555555558</v>
      </c>
      <c r="BU11" t="s">
        <v>105</v>
      </c>
      <c r="BV11" t="s">
        <v>87</v>
      </c>
      <c r="BY11">
        <v>1200</v>
      </c>
      <c r="BZ11" t="s">
        <v>129</v>
      </c>
      <c r="CA11" t="s">
        <v>106</v>
      </c>
      <c r="CC11" t="s">
        <v>76</v>
      </c>
      <c r="CD11">
        <v>2013</v>
      </c>
      <c r="CE11" t="s">
        <v>90</v>
      </c>
      <c r="CF11" s="3">
        <v>45995</v>
      </c>
      <c r="CI11">
        <v>1</v>
      </c>
      <c r="CJ11">
        <v>1</v>
      </c>
      <c r="CK11">
        <v>22</v>
      </c>
      <c r="CL11" t="s">
        <v>91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"009944862359"</f>
        <v>009944862359</v>
      </c>
      <c r="F12" s="3">
        <v>45993</v>
      </c>
      <c r="G12">
        <v>202609</v>
      </c>
      <c r="H12" t="s">
        <v>75</v>
      </c>
      <c r="I12" t="s">
        <v>76</v>
      </c>
      <c r="J12" t="s">
        <v>130</v>
      </c>
      <c r="K12" t="s">
        <v>78</v>
      </c>
      <c r="L12" t="s">
        <v>75</v>
      </c>
      <c r="M12" t="s">
        <v>76</v>
      </c>
      <c r="N12" t="s">
        <v>95</v>
      </c>
      <c r="O12" t="s">
        <v>96</v>
      </c>
      <c r="P12" t="str">
        <f>"NA                            "</f>
        <v xml:space="preserve">NA   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17.37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0.2</v>
      </c>
      <c r="BJ12">
        <v>1</v>
      </c>
      <c r="BK12">
        <v>1</v>
      </c>
      <c r="BL12">
        <v>56.85</v>
      </c>
      <c r="BM12">
        <v>8.5299999999999994</v>
      </c>
      <c r="BN12">
        <v>65.38</v>
      </c>
      <c r="BO12">
        <v>65.38</v>
      </c>
      <c r="BQ12" t="s">
        <v>131</v>
      </c>
      <c r="BR12" t="s">
        <v>132</v>
      </c>
      <c r="BS12" s="3">
        <v>45994</v>
      </c>
      <c r="BT12" s="4">
        <v>0.43055555555555558</v>
      </c>
      <c r="BU12" t="s">
        <v>105</v>
      </c>
      <c r="BV12" t="s">
        <v>87</v>
      </c>
      <c r="BY12">
        <v>5081.13</v>
      </c>
      <c r="BZ12" t="s">
        <v>100</v>
      </c>
      <c r="CA12" t="s">
        <v>106</v>
      </c>
      <c r="CC12" t="s">
        <v>76</v>
      </c>
      <c r="CD12">
        <v>2013</v>
      </c>
      <c r="CE12" t="s">
        <v>90</v>
      </c>
      <c r="CF12" s="3">
        <v>45995</v>
      </c>
      <c r="CI12">
        <v>1</v>
      </c>
      <c r="CJ12">
        <v>1</v>
      </c>
      <c r="CK12">
        <v>22</v>
      </c>
      <c r="CL12" t="s">
        <v>91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"009942856796"</f>
        <v>009942856796</v>
      </c>
      <c r="F13" s="3">
        <v>45993</v>
      </c>
      <c r="G13">
        <v>202609</v>
      </c>
      <c r="H13" t="s">
        <v>133</v>
      </c>
      <c r="I13" t="s">
        <v>134</v>
      </c>
      <c r="J13" t="s">
        <v>135</v>
      </c>
      <c r="K13" t="s">
        <v>78</v>
      </c>
      <c r="L13" t="s">
        <v>75</v>
      </c>
      <c r="M13" t="s">
        <v>76</v>
      </c>
      <c r="N13" t="s">
        <v>95</v>
      </c>
      <c r="O13" t="s">
        <v>116</v>
      </c>
      <c r="P13" t="str">
        <f>"NA                            "</f>
        <v xml:space="preserve">NA    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17.38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1</v>
      </c>
      <c r="BJ13">
        <v>0.7</v>
      </c>
      <c r="BK13">
        <v>1</v>
      </c>
      <c r="BL13">
        <v>56.87</v>
      </c>
      <c r="BM13">
        <v>8.5299999999999994</v>
      </c>
      <c r="BN13">
        <v>65.400000000000006</v>
      </c>
      <c r="BO13">
        <v>65.400000000000006</v>
      </c>
      <c r="BQ13" t="s">
        <v>136</v>
      </c>
      <c r="BR13" t="s">
        <v>117</v>
      </c>
      <c r="BS13" s="3">
        <v>45994</v>
      </c>
      <c r="BT13" s="4">
        <v>0.43055555555555558</v>
      </c>
      <c r="BU13" t="s">
        <v>105</v>
      </c>
      <c r="BV13" t="s">
        <v>87</v>
      </c>
      <c r="BY13">
        <v>3600</v>
      </c>
      <c r="BZ13" t="s">
        <v>137</v>
      </c>
      <c r="CA13" t="s">
        <v>106</v>
      </c>
      <c r="CC13" t="s">
        <v>76</v>
      </c>
      <c r="CD13">
        <v>2013</v>
      </c>
      <c r="CE13" t="s">
        <v>90</v>
      </c>
      <c r="CF13" s="3">
        <v>45995</v>
      </c>
      <c r="CI13">
        <v>1</v>
      </c>
      <c r="CJ13">
        <v>1</v>
      </c>
      <c r="CK13">
        <v>32</v>
      </c>
      <c r="CL13" t="s">
        <v>91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"009944778763"</f>
        <v>009944778763</v>
      </c>
      <c r="F14" s="3">
        <v>45993</v>
      </c>
      <c r="G14">
        <v>202609</v>
      </c>
      <c r="H14" t="s">
        <v>79</v>
      </c>
      <c r="I14" t="s">
        <v>80</v>
      </c>
      <c r="J14" t="s">
        <v>138</v>
      </c>
      <c r="K14" t="s">
        <v>78</v>
      </c>
      <c r="L14" t="s">
        <v>75</v>
      </c>
      <c r="M14" t="s">
        <v>76</v>
      </c>
      <c r="N14" t="s">
        <v>95</v>
      </c>
      <c r="O14" t="s">
        <v>96</v>
      </c>
      <c r="P14" t="str">
        <f>"NA                            "</f>
        <v xml:space="preserve">NA    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22.24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0.5</v>
      </c>
      <c r="BJ14">
        <v>0.5</v>
      </c>
      <c r="BK14">
        <v>0.5</v>
      </c>
      <c r="BL14">
        <v>72.78</v>
      </c>
      <c r="BM14">
        <v>10.92</v>
      </c>
      <c r="BN14">
        <v>83.7</v>
      </c>
      <c r="BO14">
        <v>83.7</v>
      </c>
      <c r="BQ14" t="s">
        <v>139</v>
      </c>
      <c r="BR14" t="s">
        <v>140</v>
      </c>
      <c r="BS14" s="3">
        <v>45995</v>
      </c>
      <c r="BT14" s="4">
        <v>0.3125</v>
      </c>
      <c r="BU14" t="s">
        <v>105</v>
      </c>
      <c r="BV14" t="s">
        <v>91</v>
      </c>
      <c r="BW14" t="s">
        <v>141</v>
      </c>
      <c r="BX14" t="s">
        <v>142</v>
      </c>
      <c r="BY14">
        <v>2400</v>
      </c>
      <c r="BZ14" t="s">
        <v>100</v>
      </c>
      <c r="CA14" t="s">
        <v>106</v>
      </c>
      <c r="CC14" t="s">
        <v>76</v>
      </c>
      <c r="CD14">
        <v>2013</v>
      </c>
      <c r="CE14" t="s">
        <v>90</v>
      </c>
      <c r="CF14" s="3">
        <v>45996</v>
      </c>
      <c r="CI14">
        <v>1</v>
      </c>
      <c r="CJ14">
        <v>2</v>
      </c>
      <c r="CK14">
        <v>21</v>
      </c>
      <c r="CL14" t="s">
        <v>91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"009945144592"</f>
        <v>009945144592</v>
      </c>
      <c r="F15" s="3">
        <v>45993</v>
      </c>
      <c r="G15">
        <v>202609</v>
      </c>
      <c r="H15" t="s">
        <v>143</v>
      </c>
      <c r="I15" t="s">
        <v>144</v>
      </c>
      <c r="J15" t="s">
        <v>145</v>
      </c>
      <c r="K15" t="s">
        <v>78</v>
      </c>
      <c r="L15" t="s">
        <v>75</v>
      </c>
      <c r="M15" t="s">
        <v>76</v>
      </c>
      <c r="N15" t="s">
        <v>146</v>
      </c>
      <c r="O15" t="s">
        <v>96</v>
      </c>
      <c r="P15" t="str">
        <f>"N A                           "</f>
        <v xml:space="preserve">N A  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17.37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</v>
      </c>
      <c r="BJ15">
        <v>0.7</v>
      </c>
      <c r="BK15">
        <v>1</v>
      </c>
      <c r="BL15">
        <v>56.85</v>
      </c>
      <c r="BM15">
        <v>8.5299999999999994</v>
      </c>
      <c r="BN15">
        <v>65.38</v>
      </c>
      <c r="BO15">
        <v>65.38</v>
      </c>
      <c r="BQ15" t="s">
        <v>147</v>
      </c>
      <c r="BR15" t="s">
        <v>148</v>
      </c>
      <c r="BS15" s="3">
        <v>45994</v>
      </c>
      <c r="BT15" s="4">
        <v>0.43055555555555558</v>
      </c>
      <c r="BU15" t="s">
        <v>105</v>
      </c>
      <c r="BV15" t="s">
        <v>87</v>
      </c>
      <c r="BY15">
        <v>3600</v>
      </c>
      <c r="BZ15" t="s">
        <v>129</v>
      </c>
      <c r="CA15" t="s">
        <v>106</v>
      </c>
      <c r="CC15" t="s">
        <v>76</v>
      </c>
      <c r="CD15">
        <v>2013</v>
      </c>
      <c r="CE15" t="s">
        <v>90</v>
      </c>
      <c r="CF15" s="3">
        <v>45995</v>
      </c>
      <c r="CI15">
        <v>1</v>
      </c>
      <c r="CJ15">
        <v>1</v>
      </c>
      <c r="CK15">
        <v>22</v>
      </c>
      <c r="CL15" t="s">
        <v>91</v>
      </c>
    </row>
    <row r="16" spans="1:92" x14ac:dyDescent="0.3">
      <c r="A16" t="s">
        <v>72</v>
      </c>
      <c r="B16" t="s">
        <v>73</v>
      </c>
      <c r="C16" t="s">
        <v>74</v>
      </c>
      <c r="E16" t="str">
        <f>"080011695528"</f>
        <v>080011695528</v>
      </c>
      <c r="F16" s="3">
        <v>45994</v>
      </c>
      <c r="G16">
        <v>202609</v>
      </c>
      <c r="H16" t="s">
        <v>149</v>
      </c>
      <c r="I16" t="s">
        <v>150</v>
      </c>
      <c r="J16" t="s">
        <v>151</v>
      </c>
      <c r="K16" t="s">
        <v>78</v>
      </c>
      <c r="L16" t="s">
        <v>75</v>
      </c>
      <c r="M16" t="s">
        <v>76</v>
      </c>
      <c r="N16" t="s">
        <v>95</v>
      </c>
      <c r="O16" t="s">
        <v>96</v>
      </c>
      <c r="P16" t="str">
        <f t="shared" ref="P16:P22" si="0">"-                             "</f>
        <v xml:space="preserve">-    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19.940000000000001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1</v>
      </c>
      <c r="BJ16">
        <v>0.3</v>
      </c>
      <c r="BK16">
        <v>1</v>
      </c>
      <c r="BL16">
        <v>59.42</v>
      </c>
      <c r="BM16">
        <v>8.91</v>
      </c>
      <c r="BN16">
        <v>68.33</v>
      </c>
      <c r="BO16">
        <v>68.33</v>
      </c>
      <c r="BQ16" t="s">
        <v>97</v>
      </c>
      <c r="BR16" t="s">
        <v>98</v>
      </c>
      <c r="BS16" s="3">
        <v>45995</v>
      </c>
      <c r="BT16" s="4">
        <v>0.3125</v>
      </c>
      <c r="BU16" t="s">
        <v>152</v>
      </c>
      <c r="BV16" t="s">
        <v>87</v>
      </c>
      <c r="BY16">
        <v>1656</v>
      </c>
      <c r="BZ16" t="s">
        <v>129</v>
      </c>
      <c r="CA16" t="s">
        <v>106</v>
      </c>
      <c r="CC16" t="s">
        <v>76</v>
      </c>
      <c r="CD16">
        <v>2013</v>
      </c>
      <c r="CE16" t="s">
        <v>90</v>
      </c>
      <c r="CF16" s="3">
        <v>45996</v>
      </c>
      <c r="CI16">
        <v>1</v>
      </c>
      <c r="CJ16">
        <v>1</v>
      </c>
      <c r="CK16">
        <v>22</v>
      </c>
      <c r="CL16" t="s">
        <v>91</v>
      </c>
    </row>
    <row r="17" spans="1:90" x14ac:dyDescent="0.3">
      <c r="A17" t="s">
        <v>72</v>
      </c>
      <c r="B17" t="s">
        <v>73</v>
      </c>
      <c r="C17" t="s">
        <v>74</v>
      </c>
      <c r="E17" t="str">
        <f>"080011695546"</f>
        <v>080011695546</v>
      </c>
      <c r="F17" s="3">
        <v>45994</v>
      </c>
      <c r="G17">
        <v>202609</v>
      </c>
      <c r="H17" t="s">
        <v>75</v>
      </c>
      <c r="I17" t="s">
        <v>76</v>
      </c>
      <c r="J17" t="s">
        <v>153</v>
      </c>
      <c r="K17" t="s">
        <v>78</v>
      </c>
      <c r="L17" t="s">
        <v>75</v>
      </c>
      <c r="M17" t="s">
        <v>76</v>
      </c>
      <c r="N17" t="s">
        <v>95</v>
      </c>
      <c r="O17" t="s">
        <v>96</v>
      </c>
      <c r="P17" t="str">
        <f t="shared" si="0"/>
        <v xml:space="preserve">-    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19.940000000000001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1</v>
      </c>
      <c r="BJ17">
        <v>0.2</v>
      </c>
      <c r="BK17">
        <v>1</v>
      </c>
      <c r="BL17">
        <v>59.42</v>
      </c>
      <c r="BM17">
        <v>8.91</v>
      </c>
      <c r="BN17">
        <v>68.33</v>
      </c>
      <c r="BO17">
        <v>68.33</v>
      </c>
      <c r="BQ17" t="s">
        <v>97</v>
      </c>
      <c r="BR17" t="s">
        <v>98</v>
      </c>
      <c r="BS17" s="3">
        <v>45995</v>
      </c>
      <c r="BT17" s="4">
        <v>0.3125</v>
      </c>
      <c r="BU17" t="s">
        <v>105</v>
      </c>
      <c r="BV17" t="s">
        <v>87</v>
      </c>
      <c r="BY17">
        <v>1200</v>
      </c>
      <c r="BZ17" t="s">
        <v>129</v>
      </c>
      <c r="CA17" t="s">
        <v>106</v>
      </c>
      <c r="CC17" t="s">
        <v>76</v>
      </c>
      <c r="CD17">
        <v>2013</v>
      </c>
      <c r="CE17" t="s">
        <v>90</v>
      </c>
      <c r="CF17" s="3">
        <v>45996</v>
      </c>
      <c r="CI17">
        <v>1</v>
      </c>
      <c r="CJ17">
        <v>1</v>
      </c>
      <c r="CK17">
        <v>22</v>
      </c>
      <c r="CL17" t="s">
        <v>91</v>
      </c>
    </row>
    <row r="18" spans="1:90" x14ac:dyDescent="0.3">
      <c r="A18" t="s">
        <v>72</v>
      </c>
      <c r="B18" t="s">
        <v>73</v>
      </c>
      <c r="C18" t="s">
        <v>74</v>
      </c>
      <c r="E18" t="str">
        <f>"080011695570"</f>
        <v>080011695570</v>
      </c>
      <c r="F18" s="3">
        <v>45994</v>
      </c>
      <c r="G18">
        <v>202609</v>
      </c>
      <c r="H18" t="s">
        <v>154</v>
      </c>
      <c r="I18" t="s">
        <v>155</v>
      </c>
      <c r="J18" t="s">
        <v>156</v>
      </c>
      <c r="K18" t="s">
        <v>78</v>
      </c>
      <c r="L18" t="s">
        <v>75</v>
      </c>
      <c r="M18" t="s">
        <v>76</v>
      </c>
      <c r="N18" t="s">
        <v>95</v>
      </c>
      <c r="O18" t="s">
        <v>96</v>
      </c>
      <c r="P18" t="str">
        <f t="shared" si="0"/>
        <v xml:space="preserve">-     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25.52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1</v>
      </c>
      <c r="BJ18">
        <v>1.2</v>
      </c>
      <c r="BK18">
        <v>1.5</v>
      </c>
      <c r="BL18">
        <v>76.06</v>
      </c>
      <c r="BM18">
        <v>11.41</v>
      </c>
      <c r="BN18">
        <v>87.47</v>
      </c>
      <c r="BO18">
        <v>87.47</v>
      </c>
      <c r="BQ18" t="s">
        <v>97</v>
      </c>
      <c r="BR18" t="s">
        <v>98</v>
      </c>
      <c r="BS18" s="3">
        <v>45995</v>
      </c>
      <c r="BT18" s="4">
        <v>0.3125</v>
      </c>
      <c r="BU18" t="s">
        <v>105</v>
      </c>
      <c r="BV18" t="s">
        <v>87</v>
      </c>
      <c r="BY18">
        <v>6000</v>
      </c>
      <c r="BZ18" t="s">
        <v>129</v>
      </c>
      <c r="CA18" t="s">
        <v>106</v>
      </c>
      <c r="CC18" t="s">
        <v>76</v>
      </c>
      <c r="CD18">
        <v>2013</v>
      </c>
      <c r="CE18" t="s">
        <v>90</v>
      </c>
      <c r="CF18" s="3">
        <v>45996</v>
      </c>
      <c r="CI18">
        <v>1</v>
      </c>
      <c r="CJ18">
        <v>1</v>
      </c>
      <c r="CK18">
        <v>21</v>
      </c>
      <c r="CL18" t="s">
        <v>91</v>
      </c>
    </row>
    <row r="19" spans="1:90" x14ac:dyDescent="0.3">
      <c r="A19" t="s">
        <v>72</v>
      </c>
      <c r="B19" t="s">
        <v>73</v>
      </c>
      <c r="C19" t="s">
        <v>74</v>
      </c>
      <c r="E19" t="str">
        <f>"080011695573"</f>
        <v>080011695573</v>
      </c>
      <c r="F19" s="3">
        <v>45994</v>
      </c>
      <c r="G19">
        <v>202609</v>
      </c>
      <c r="H19" t="s">
        <v>121</v>
      </c>
      <c r="I19" t="s">
        <v>122</v>
      </c>
      <c r="J19" t="s">
        <v>123</v>
      </c>
      <c r="K19" t="s">
        <v>78</v>
      </c>
      <c r="L19" t="s">
        <v>75</v>
      </c>
      <c r="M19" t="s">
        <v>76</v>
      </c>
      <c r="N19" t="s">
        <v>95</v>
      </c>
      <c r="O19" t="s">
        <v>96</v>
      </c>
      <c r="P19" t="str">
        <f t="shared" si="0"/>
        <v xml:space="preserve">-     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25.52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1</v>
      </c>
      <c r="BJ19">
        <v>1.2</v>
      </c>
      <c r="BK19">
        <v>1.5</v>
      </c>
      <c r="BL19">
        <v>76.06</v>
      </c>
      <c r="BM19">
        <v>11.41</v>
      </c>
      <c r="BN19">
        <v>87.47</v>
      </c>
      <c r="BO19">
        <v>87.47</v>
      </c>
      <c r="BQ19" t="s">
        <v>97</v>
      </c>
      <c r="BR19" t="s">
        <v>98</v>
      </c>
      <c r="BS19" s="3">
        <v>45996</v>
      </c>
      <c r="BT19" s="4">
        <v>0.3888888888888889</v>
      </c>
      <c r="BU19" t="s">
        <v>157</v>
      </c>
      <c r="BV19" t="s">
        <v>91</v>
      </c>
      <c r="BW19" t="s">
        <v>141</v>
      </c>
      <c r="BX19" t="s">
        <v>142</v>
      </c>
      <c r="BY19">
        <v>6000</v>
      </c>
      <c r="BZ19" t="s">
        <v>129</v>
      </c>
      <c r="CC19" t="s">
        <v>76</v>
      </c>
      <c r="CD19">
        <v>2013</v>
      </c>
      <c r="CE19" t="s">
        <v>90</v>
      </c>
      <c r="CF19" s="3">
        <v>45997</v>
      </c>
      <c r="CI19">
        <v>1</v>
      </c>
      <c r="CJ19">
        <v>2</v>
      </c>
      <c r="CK19">
        <v>21</v>
      </c>
      <c r="CL19" t="s">
        <v>91</v>
      </c>
    </row>
    <row r="20" spans="1:90" x14ac:dyDescent="0.3">
      <c r="A20" t="s">
        <v>72</v>
      </c>
      <c r="B20" t="s">
        <v>73</v>
      </c>
      <c r="C20" t="s">
        <v>74</v>
      </c>
      <c r="E20" t="str">
        <f>"080011695574"</f>
        <v>080011695574</v>
      </c>
      <c r="F20" s="3">
        <v>45994</v>
      </c>
      <c r="G20">
        <v>202609</v>
      </c>
      <c r="H20" t="s">
        <v>79</v>
      </c>
      <c r="I20" t="s">
        <v>80</v>
      </c>
      <c r="J20" t="s">
        <v>158</v>
      </c>
      <c r="K20" t="s">
        <v>78</v>
      </c>
      <c r="L20" t="s">
        <v>75</v>
      </c>
      <c r="M20" t="s">
        <v>76</v>
      </c>
      <c r="N20" t="s">
        <v>95</v>
      </c>
      <c r="O20" t="s">
        <v>96</v>
      </c>
      <c r="P20" t="str">
        <f t="shared" si="0"/>
        <v xml:space="preserve">-     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25.52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1</v>
      </c>
      <c r="BJ20">
        <v>0.2</v>
      </c>
      <c r="BK20">
        <v>1</v>
      </c>
      <c r="BL20">
        <v>76.06</v>
      </c>
      <c r="BM20">
        <v>11.41</v>
      </c>
      <c r="BN20">
        <v>87.47</v>
      </c>
      <c r="BO20">
        <v>87.47</v>
      </c>
      <c r="BQ20" t="s">
        <v>97</v>
      </c>
      <c r="BR20" t="s">
        <v>98</v>
      </c>
      <c r="BS20" s="3">
        <v>45995</v>
      </c>
      <c r="BT20" s="4">
        <v>0.3125</v>
      </c>
      <c r="BU20" t="s">
        <v>157</v>
      </c>
      <c r="BV20" t="s">
        <v>87</v>
      </c>
      <c r="BY20">
        <v>1200</v>
      </c>
      <c r="BZ20" t="s">
        <v>129</v>
      </c>
      <c r="CA20" t="s">
        <v>106</v>
      </c>
      <c r="CC20" t="s">
        <v>76</v>
      </c>
      <c r="CD20">
        <v>2013</v>
      </c>
      <c r="CE20" t="s">
        <v>90</v>
      </c>
      <c r="CF20" s="3">
        <v>45996</v>
      </c>
      <c r="CI20">
        <v>1</v>
      </c>
      <c r="CJ20">
        <v>1</v>
      </c>
      <c r="CK20">
        <v>21</v>
      </c>
      <c r="CL20" t="s">
        <v>91</v>
      </c>
    </row>
    <row r="21" spans="1:90" x14ac:dyDescent="0.3">
      <c r="A21" t="s">
        <v>72</v>
      </c>
      <c r="B21" t="s">
        <v>73</v>
      </c>
      <c r="C21" t="s">
        <v>74</v>
      </c>
      <c r="E21" t="str">
        <f>"080011695575"</f>
        <v>080011695575</v>
      </c>
      <c r="F21" s="3">
        <v>45994</v>
      </c>
      <c r="G21">
        <v>202609</v>
      </c>
      <c r="H21" t="s">
        <v>79</v>
      </c>
      <c r="I21" t="s">
        <v>80</v>
      </c>
      <c r="J21" t="s">
        <v>159</v>
      </c>
      <c r="K21" t="s">
        <v>78</v>
      </c>
      <c r="L21" t="s">
        <v>75</v>
      </c>
      <c r="M21" t="s">
        <v>76</v>
      </c>
      <c r="N21" t="s">
        <v>95</v>
      </c>
      <c r="O21" t="s">
        <v>96</v>
      </c>
      <c r="P21" t="str">
        <f t="shared" si="0"/>
        <v xml:space="preserve">-    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25.52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0.2</v>
      </c>
      <c r="BJ21">
        <v>0.7</v>
      </c>
      <c r="BK21">
        <v>1</v>
      </c>
      <c r="BL21">
        <v>76.06</v>
      </c>
      <c r="BM21">
        <v>11.41</v>
      </c>
      <c r="BN21">
        <v>87.47</v>
      </c>
      <c r="BO21">
        <v>87.47</v>
      </c>
      <c r="BQ21" t="s">
        <v>97</v>
      </c>
      <c r="BR21" t="s">
        <v>98</v>
      </c>
      <c r="BS21" s="3">
        <v>45996</v>
      </c>
      <c r="BT21" s="4">
        <v>0.39583333333333331</v>
      </c>
      <c r="BU21" t="s">
        <v>157</v>
      </c>
      <c r="BV21" t="s">
        <v>91</v>
      </c>
      <c r="BW21" t="s">
        <v>141</v>
      </c>
      <c r="BX21" t="s">
        <v>142</v>
      </c>
      <c r="BY21">
        <v>3693.58</v>
      </c>
      <c r="BZ21" t="s">
        <v>129</v>
      </c>
      <c r="CC21" t="s">
        <v>76</v>
      </c>
      <c r="CD21">
        <v>2013</v>
      </c>
      <c r="CE21" t="s">
        <v>90</v>
      </c>
      <c r="CF21" s="3">
        <v>45997</v>
      </c>
      <c r="CI21">
        <v>1</v>
      </c>
      <c r="CJ21">
        <v>2</v>
      </c>
      <c r="CK21">
        <v>21</v>
      </c>
      <c r="CL21" t="s">
        <v>91</v>
      </c>
    </row>
    <row r="22" spans="1:90" x14ac:dyDescent="0.3">
      <c r="A22" t="s">
        <v>72</v>
      </c>
      <c r="B22" t="s">
        <v>73</v>
      </c>
      <c r="C22" t="s">
        <v>74</v>
      </c>
      <c r="E22" t="str">
        <f>"080011695576"</f>
        <v>080011695576</v>
      </c>
      <c r="F22" s="3">
        <v>45994</v>
      </c>
      <c r="G22">
        <v>202609</v>
      </c>
      <c r="H22" t="s">
        <v>79</v>
      </c>
      <c r="I22" t="s">
        <v>80</v>
      </c>
      <c r="J22" t="s">
        <v>160</v>
      </c>
      <c r="K22" t="s">
        <v>78</v>
      </c>
      <c r="L22" t="s">
        <v>75</v>
      </c>
      <c r="M22" t="s">
        <v>76</v>
      </c>
      <c r="N22" t="s">
        <v>95</v>
      </c>
      <c r="O22" t="s">
        <v>96</v>
      </c>
      <c r="P22" t="str">
        <f t="shared" si="0"/>
        <v xml:space="preserve">-    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25.52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1</v>
      </c>
      <c r="BJ22">
        <v>0.2</v>
      </c>
      <c r="BK22">
        <v>1</v>
      </c>
      <c r="BL22">
        <v>76.06</v>
      </c>
      <c r="BM22">
        <v>11.41</v>
      </c>
      <c r="BN22">
        <v>87.47</v>
      </c>
      <c r="BO22">
        <v>87.47</v>
      </c>
      <c r="BQ22" t="s">
        <v>97</v>
      </c>
      <c r="BR22" t="s">
        <v>98</v>
      </c>
      <c r="BS22" s="3">
        <v>45995</v>
      </c>
      <c r="BT22" s="4">
        <v>0.3125</v>
      </c>
      <c r="BU22" t="s">
        <v>105</v>
      </c>
      <c r="BV22" t="s">
        <v>87</v>
      </c>
      <c r="BY22">
        <v>1200</v>
      </c>
      <c r="BZ22" t="s">
        <v>129</v>
      </c>
      <c r="CA22" t="s">
        <v>106</v>
      </c>
      <c r="CC22" t="s">
        <v>76</v>
      </c>
      <c r="CD22">
        <v>2013</v>
      </c>
      <c r="CE22" t="s">
        <v>90</v>
      </c>
      <c r="CF22" s="3">
        <v>45996</v>
      </c>
      <c r="CI22">
        <v>1</v>
      </c>
      <c r="CJ22">
        <v>1</v>
      </c>
      <c r="CK22">
        <v>21</v>
      </c>
      <c r="CL22" t="s">
        <v>91</v>
      </c>
    </row>
    <row r="23" spans="1:90" x14ac:dyDescent="0.3">
      <c r="A23" t="s">
        <v>72</v>
      </c>
      <c r="B23" t="s">
        <v>73</v>
      </c>
      <c r="C23" t="s">
        <v>74</v>
      </c>
      <c r="E23" t="str">
        <f>"029908395219"</f>
        <v>029908395219</v>
      </c>
      <c r="F23" s="3">
        <v>45994</v>
      </c>
      <c r="G23">
        <v>202609</v>
      </c>
      <c r="H23" t="s">
        <v>102</v>
      </c>
      <c r="I23" t="s">
        <v>103</v>
      </c>
      <c r="J23" t="s">
        <v>161</v>
      </c>
      <c r="K23" t="s">
        <v>78</v>
      </c>
      <c r="L23" t="s">
        <v>79</v>
      </c>
      <c r="M23" t="s">
        <v>80</v>
      </c>
      <c r="N23" t="s">
        <v>162</v>
      </c>
      <c r="O23" t="s">
        <v>82</v>
      </c>
      <c r="P23" t="str">
        <f>"PATIENCE                      "</f>
        <v xml:space="preserve">PATIENCE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6.1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59.56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2</v>
      </c>
      <c r="BI23">
        <v>12.3</v>
      </c>
      <c r="BJ23">
        <v>20</v>
      </c>
      <c r="BK23">
        <v>20</v>
      </c>
      <c r="BL23">
        <v>183.6</v>
      </c>
      <c r="BM23">
        <v>27.54</v>
      </c>
      <c r="BN23">
        <v>211.14</v>
      </c>
      <c r="BO23">
        <v>211.14</v>
      </c>
      <c r="BQ23" t="s">
        <v>163</v>
      </c>
      <c r="BR23" t="s">
        <v>164</v>
      </c>
      <c r="BS23" s="3">
        <v>45999</v>
      </c>
      <c r="BT23" s="4">
        <v>0.52847222222222223</v>
      </c>
      <c r="BU23" t="s">
        <v>165</v>
      </c>
      <c r="BV23" t="s">
        <v>87</v>
      </c>
      <c r="BY23">
        <v>100000</v>
      </c>
      <c r="BZ23" t="s">
        <v>137</v>
      </c>
      <c r="CA23" t="s">
        <v>166</v>
      </c>
      <c r="CC23" t="s">
        <v>80</v>
      </c>
      <c r="CD23">
        <v>7441</v>
      </c>
      <c r="CE23" t="s">
        <v>90</v>
      </c>
      <c r="CF23" s="3">
        <v>46000</v>
      </c>
      <c r="CI23">
        <v>3</v>
      </c>
      <c r="CJ23">
        <v>3</v>
      </c>
      <c r="CK23">
        <v>41</v>
      </c>
      <c r="CL23" t="s">
        <v>91</v>
      </c>
    </row>
    <row r="24" spans="1:90" x14ac:dyDescent="0.3">
      <c r="A24" t="s">
        <v>72</v>
      </c>
      <c r="B24" t="s">
        <v>73</v>
      </c>
      <c r="C24" t="s">
        <v>74</v>
      </c>
      <c r="E24" t="str">
        <f>"009945070988"</f>
        <v>009945070988</v>
      </c>
      <c r="F24" s="3">
        <v>45994</v>
      </c>
      <c r="G24">
        <v>202609</v>
      </c>
      <c r="H24" t="s">
        <v>75</v>
      </c>
      <c r="I24" t="s">
        <v>76</v>
      </c>
      <c r="J24" t="s">
        <v>167</v>
      </c>
      <c r="K24" t="s">
        <v>78</v>
      </c>
      <c r="L24" t="s">
        <v>75</v>
      </c>
      <c r="M24" t="s">
        <v>76</v>
      </c>
      <c r="N24" t="s">
        <v>95</v>
      </c>
      <c r="O24" t="s">
        <v>96</v>
      </c>
      <c r="P24" t="str">
        <f>"N A                           "</f>
        <v xml:space="preserve">N A   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19.940000000000001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0.2</v>
      </c>
      <c r="BJ24">
        <v>1.3</v>
      </c>
      <c r="BK24">
        <v>2</v>
      </c>
      <c r="BL24">
        <v>59.42</v>
      </c>
      <c r="BM24">
        <v>8.91</v>
      </c>
      <c r="BN24">
        <v>68.33</v>
      </c>
      <c r="BO24">
        <v>68.33</v>
      </c>
      <c r="BQ24" t="s">
        <v>97</v>
      </c>
      <c r="BR24" t="s">
        <v>168</v>
      </c>
      <c r="BS24" s="3">
        <v>45995</v>
      </c>
      <c r="BT24" s="4">
        <v>0.3125</v>
      </c>
      <c r="BU24" t="s">
        <v>105</v>
      </c>
      <c r="BV24" t="s">
        <v>87</v>
      </c>
      <c r="BY24">
        <v>6664.68</v>
      </c>
      <c r="BZ24" t="s">
        <v>129</v>
      </c>
      <c r="CA24" t="s">
        <v>106</v>
      </c>
      <c r="CC24" t="s">
        <v>76</v>
      </c>
      <c r="CD24">
        <v>2013</v>
      </c>
      <c r="CE24" t="s">
        <v>90</v>
      </c>
      <c r="CF24" s="3">
        <v>45996</v>
      </c>
      <c r="CI24">
        <v>1</v>
      </c>
      <c r="CJ24">
        <v>1</v>
      </c>
      <c r="CK24">
        <v>22</v>
      </c>
      <c r="CL24" t="s">
        <v>91</v>
      </c>
    </row>
    <row r="25" spans="1:90" x14ac:dyDescent="0.3">
      <c r="A25" t="s">
        <v>114</v>
      </c>
      <c r="B25" t="s">
        <v>73</v>
      </c>
      <c r="C25" t="s">
        <v>74</v>
      </c>
      <c r="E25" t="str">
        <f>"009945141990"</f>
        <v>009945141990</v>
      </c>
      <c r="F25" s="3">
        <v>45994</v>
      </c>
      <c r="G25">
        <v>202609</v>
      </c>
      <c r="H25" t="s">
        <v>169</v>
      </c>
      <c r="I25" t="s">
        <v>170</v>
      </c>
      <c r="J25" t="s">
        <v>171</v>
      </c>
      <c r="K25" t="s">
        <v>78</v>
      </c>
      <c r="L25" t="s">
        <v>75</v>
      </c>
      <c r="M25" t="s">
        <v>76</v>
      </c>
      <c r="N25" t="s">
        <v>95</v>
      </c>
      <c r="O25" t="s">
        <v>96</v>
      </c>
      <c r="P25" t="str">
        <f>"NOREF                         "</f>
        <v xml:space="preserve">NOREF 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25.52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1</v>
      </c>
      <c r="BJ25">
        <v>0.2</v>
      </c>
      <c r="BK25">
        <v>1</v>
      </c>
      <c r="BL25">
        <v>76.06</v>
      </c>
      <c r="BM25">
        <v>11.41</v>
      </c>
      <c r="BN25">
        <v>87.47</v>
      </c>
      <c r="BO25">
        <v>87.47</v>
      </c>
      <c r="BQ25" t="s">
        <v>97</v>
      </c>
      <c r="BR25" t="s">
        <v>172</v>
      </c>
      <c r="BS25" s="3">
        <v>45995</v>
      </c>
      <c r="BT25" s="4">
        <v>0.3125</v>
      </c>
      <c r="BU25" t="s">
        <v>105</v>
      </c>
      <c r="BV25" t="s">
        <v>87</v>
      </c>
      <c r="BY25">
        <v>1200</v>
      </c>
      <c r="BZ25" t="s">
        <v>129</v>
      </c>
      <c r="CA25" t="s">
        <v>106</v>
      </c>
      <c r="CC25" t="s">
        <v>76</v>
      </c>
      <c r="CD25">
        <v>2016</v>
      </c>
      <c r="CE25" t="s">
        <v>90</v>
      </c>
      <c r="CF25" s="3">
        <v>45996</v>
      </c>
      <c r="CI25">
        <v>1</v>
      </c>
      <c r="CJ25">
        <v>1</v>
      </c>
      <c r="CK25">
        <v>21</v>
      </c>
      <c r="CL25" t="s">
        <v>91</v>
      </c>
    </row>
    <row r="26" spans="1:90" x14ac:dyDescent="0.3">
      <c r="A26" t="s">
        <v>114</v>
      </c>
      <c r="B26" t="s">
        <v>73</v>
      </c>
      <c r="C26" t="s">
        <v>74</v>
      </c>
      <c r="E26" t="str">
        <f>"009945173963"</f>
        <v>009945173963</v>
      </c>
      <c r="F26" s="3">
        <v>45994</v>
      </c>
      <c r="G26">
        <v>202609</v>
      </c>
      <c r="H26" t="s">
        <v>169</v>
      </c>
      <c r="I26" t="s">
        <v>170</v>
      </c>
      <c r="J26" t="s">
        <v>173</v>
      </c>
      <c r="K26" t="s">
        <v>78</v>
      </c>
      <c r="L26" t="s">
        <v>75</v>
      </c>
      <c r="M26" t="s">
        <v>76</v>
      </c>
      <c r="N26" t="s">
        <v>95</v>
      </c>
      <c r="O26" t="s">
        <v>96</v>
      </c>
      <c r="P26" t="str">
        <f>"NOREF                         "</f>
        <v xml:space="preserve">NOREF 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25.52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</v>
      </c>
      <c r="BJ26">
        <v>0.2</v>
      </c>
      <c r="BK26">
        <v>1</v>
      </c>
      <c r="BL26">
        <v>76.06</v>
      </c>
      <c r="BM26">
        <v>11.41</v>
      </c>
      <c r="BN26">
        <v>87.47</v>
      </c>
      <c r="BO26">
        <v>87.47</v>
      </c>
      <c r="BQ26" t="s">
        <v>147</v>
      </c>
      <c r="BR26" t="s">
        <v>174</v>
      </c>
      <c r="BS26" s="3">
        <v>45995</v>
      </c>
      <c r="BT26" s="4">
        <v>0.3125</v>
      </c>
      <c r="BU26" t="s">
        <v>157</v>
      </c>
      <c r="BV26" t="s">
        <v>87</v>
      </c>
      <c r="BY26">
        <v>1200</v>
      </c>
      <c r="BZ26" t="s">
        <v>129</v>
      </c>
      <c r="CA26" t="s">
        <v>106</v>
      </c>
      <c r="CC26" t="s">
        <v>76</v>
      </c>
      <c r="CD26">
        <v>2091</v>
      </c>
      <c r="CE26" t="s">
        <v>90</v>
      </c>
      <c r="CF26" s="3">
        <v>45996</v>
      </c>
      <c r="CI26">
        <v>1</v>
      </c>
      <c r="CJ26">
        <v>1</v>
      </c>
      <c r="CK26">
        <v>21</v>
      </c>
      <c r="CL26" t="s">
        <v>91</v>
      </c>
    </row>
    <row r="27" spans="1:90" x14ac:dyDescent="0.3">
      <c r="A27" t="s">
        <v>72</v>
      </c>
      <c r="B27" t="s">
        <v>73</v>
      </c>
      <c r="C27" t="s">
        <v>74</v>
      </c>
      <c r="E27" t="str">
        <f>"009945107278"</f>
        <v>009945107278</v>
      </c>
      <c r="F27" s="3">
        <v>45994</v>
      </c>
      <c r="G27">
        <v>202609</v>
      </c>
      <c r="H27" t="s">
        <v>75</v>
      </c>
      <c r="I27" t="s">
        <v>76</v>
      </c>
      <c r="J27" t="s">
        <v>175</v>
      </c>
      <c r="K27" t="s">
        <v>78</v>
      </c>
      <c r="L27" t="s">
        <v>75</v>
      </c>
      <c r="M27" t="s">
        <v>76</v>
      </c>
      <c r="N27" t="s">
        <v>95</v>
      </c>
      <c r="O27" t="s">
        <v>96</v>
      </c>
      <c r="P27" t="str">
        <f>"NA                            "</f>
        <v xml:space="preserve">NA    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19.940000000000001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0.2</v>
      </c>
      <c r="BJ27">
        <v>1.4</v>
      </c>
      <c r="BK27">
        <v>2</v>
      </c>
      <c r="BL27">
        <v>59.42</v>
      </c>
      <c r="BM27">
        <v>8.91</v>
      </c>
      <c r="BN27">
        <v>68.33</v>
      </c>
      <c r="BO27">
        <v>68.33</v>
      </c>
      <c r="BQ27" t="s">
        <v>97</v>
      </c>
      <c r="BR27" t="s">
        <v>117</v>
      </c>
      <c r="BS27" s="3">
        <v>45995</v>
      </c>
      <c r="BT27" s="4">
        <v>0.3125</v>
      </c>
      <c r="BU27" t="s">
        <v>105</v>
      </c>
      <c r="BV27" t="s">
        <v>87</v>
      </c>
      <c r="BY27">
        <v>6779.58</v>
      </c>
      <c r="BZ27" t="s">
        <v>129</v>
      </c>
      <c r="CA27" t="s">
        <v>106</v>
      </c>
      <c r="CC27" t="s">
        <v>76</v>
      </c>
      <c r="CD27">
        <v>2013</v>
      </c>
      <c r="CE27" t="s">
        <v>90</v>
      </c>
      <c r="CF27" s="3">
        <v>45996</v>
      </c>
      <c r="CI27">
        <v>1</v>
      </c>
      <c r="CJ27">
        <v>1</v>
      </c>
      <c r="CK27">
        <v>22</v>
      </c>
      <c r="CL27" t="s">
        <v>91</v>
      </c>
    </row>
    <row r="28" spans="1:90" x14ac:dyDescent="0.3">
      <c r="A28" t="s">
        <v>72</v>
      </c>
      <c r="B28" t="s">
        <v>73</v>
      </c>
      <c r="C28" t="s">
        <v>74</v>
      </c>
      <c r="E28" t="str">
        <f>"009945262380"</f>
        <v>009945262380</v>
      </c>
      <c r="F28" s="3">
        <v>45994</v>
      </c>
      <c r="G28">
        <v>202609</v>
      </c>
      <c r="H28" t="s">
        <v>79</v>
      </c>
      <c r="I28" t="s">
        <v>80</v>
      </c>
      <c r="J28" t="s">
        <v>138</v>
      </c>
      <c r="K28" t="s">
        <v>78</v>
      </c>
      <c r="L28" t="s">
        <v>75</v>
      </c>
      <c r="M28" t="s">
        <v>76</v>
      </c>
      <c r="N28" t="s">
        <v>95</v>
      </c>
      <c r="O28" t="s">
        <v>82</v>
      </c>
      <c r="P28" t="str">
        <f>"NA                            "</f>
        <v xml:space="preserve">NA   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6.1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49.36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2</v>
      </c>
      <c r="BJ28">
        <v>0.5</v>
      </c>
      <c r="BK28">
        <v>2</v>
      </c>
      <c r="BL28">
        <v>153.19999999999999</v>
      </c>
      <c r="BM28">
        <v>22.98</v>
      </c>
      <c r="BN28">
        <v>176.18</v>
      </c>
      <c r="BO28">
        <v>176.18</v>
      </c>
      <c r="BQ28" t="s">
        <v>147</v>
      </c>
      <c r="BR28" t="s">
        <v>176</v>
      </c>
      <c r="BS28" s="3">
        <v>45996</v>
      </c>
      <c r="BT28" s="4">
        <v>0.39583333333333331</v>
      </c>
      <c r="BU28" t="s">
        <v>157</v>
      </c>
      <c r="BV28" t="s">
        <v>87</v>
      </c>
      <c r="BY28">
        <v>2400</v>
      </c>
      <c r="BZ28" t="s">
        <v>137</v>
      </c>
      <c r="CC28" t="s">
        <v>76</v>
      </c>
      <c r="CD28">
        <v>2016</v>
      </c>
      <c r="CE28" t="s">
        <v>90</v>
      </c>
      <c r="CF28" s="3">
        <v>45997</v>
      </c>
      <c r="CI28">
        <v>3</v>
      </c>
      <c r="CJ28">
        <v>2</v>
      </c>
      <c r="CK28">
        <v>41</v>
      </c>
      <c r="CL28" t="s">
        <v>91</v>
      </c>
    </row>
    <row r="29" spans="1:90" x14ac:dyDescent="0.3">
      <c r="A29" t="s">
        <v>72</v>
      </c>
      <c r="B29" t="s">
        <v>73</v>
      </c>
      <c r="C29" t="s">
        <v>74</v>
      </c>
      <c r="E29" t="str">
        <f>"009944655610"</f>
        <v>009944655610</v>
      </c>
      <c r="F29" s="3">
        <v>45995</v>
      </c>
      <c r="G29">
        <v>202609</v>
      </c>
      <c r="H29" t="s">
        <v>102</v>
      </c>
      <c r="I29" t="s">
        <v>103</v>
      </c>
      <c r="J29" t="s">
        <v>161</v>
      </c>
      <c r="K29" t="s">
        <v>78</v>
      </c>
      <c r="L29" t="s">
        <v>75</v>
      </c>
      <c r="M29" t="s">
        <v>76</v>
      </c>
      <c r="N29" t="s">
        <v>177</v>
      </c>
      <c r="O29" t="s">
        <v>82</v>
      </c>
      <c r="P29" t="str">
        <f>"                              "</f>
        <v xml:space="preserve">      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6.1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49.36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2</v>
      </c>
      <c r="BI29">
        <v>5</v>
      </c>
      <c r="BJ29">
        <v>1.1000000000000001</v>
      </c>
      <c r="BK29">
        <v>5</v>
      </c>
      <c r="BL29">
        <v>153.19999999999999</v>
      </c>
      <c r="BM29">
        <v>22.98</v>
      </c>
      <c r="BN29">
        <v>176.18</v>
      </c>
      <c r="BO29">
        <v>176.18</v>
      </c>
      <c r="BR29" t="s">
        <v>178</v>
      </c>
      <c r="BS29" s="3">
        <v>45996</v>
      </c>
      <c r="BT29" s="4">
        <v>0.39583333333333331</v>
      </c>
      <c r="BU29" t="s">
        <v>157</v>
      </c>
      <c r="BV29" t="s">
        <v>87</v>
      </c>
      <c r="BY29">
        <v>5280</v>
      </c>
      <c r="BZ29" t="s">
        <v>137</v>
      </c>
      <c r="CC29" t="s">
        <v>76</v>
      </c>
      <c r="CD29">
        <v>2013</v>
      </c>
      <c r="CE29" t="s">
        <v>90</v>
      </c>
      <c r="CF29" s="3">
        <v>45997</v>
      </c>
      <c r="CI29">
        <v>1</v>
      </c>
      <c r="CJ29">
        <v>1</v>
      </c>
      <c r="CK29">
        <v>41</v>
      </c>
      <c r="CL29" t="s">
        <v>91</v>
      </c>
    </row>
    <row r="30" spans="1:90" x14ac:dyDescent="0.3">
      <c r="A30" t="s">
        <v>72</v>
      </c>
      <c r="B30" t="s">
        <v>73</v>
      </c>
      <c r="C30" t="s">
        <v>74</v>
      </c>
      <c r="E30" t="str">
        <f>"009942839953"</f>
        <v>009942839953</v>
      </c>
      <c r="F30" s="3">
        <v>45994</v>
      </c>
      <c r="G30">
        <v>202609</v>
      </c>
      <c r="H30" t="s">
        <v>75</v>
      </c>
      <c r="I30" t="s">
        <v>76</v>
      </c>
      <c r="J30" t="s">
        <v>179</v>
      </c>
      <c r="K30" t="s">
        <v>78</v>
      </c>
      <c r="L30" t="s">
        <v>75</v>
      </c>
      <c r="M30" t="s">
        <v>76</v>
      </c>
      <c r="N30" t="s">
        <v>95</v>
      </c>
      <c r="O30" t="s">
        <v>96</v>
      </c>
      <c r="P30" t="str">
        <f>"N A                           "</f>
        <v xml:space="preserve">N A   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19.940000000000001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0.7</v>
      </c>
      <c r="BJ30">
        <v>0.9</v>
      </c>
      <c r="BK30">
        <v>1</v>
      </c>
      <c r="BL30">
        <v>59.42</v>
      </c>
      <c r="BM30">
        <v>8.91</v>
      </c>
      <c r="BN30">
        <v>68.33</v>
      </c>
      <c r="BO30">
        <v>68.33</v>
      </c>
      <c r="BQ30" t="s">
        <v>147</v>
      </c>
      <c r="BR30" t="s">
        <v>180</v>
      </c>
      <c r="BS30" s="3">
        <v>45995</v>
      </c>
      <c r="BT30" s="4">
        <v>0.3125</v>
      </c>
      <c r="BU30" t="s">
        <v>105</v>
      </c>
      <c r="BV30" t="s">
        <v>87</v>
      </c>
      <c r="BY30">
        <v>4501.8599999999997</v>
      </c>
      <c r="BZ30" t="s">
        <v>129</v>
      </c>
      <c r="CA30" t="s">
        <v>106</v>
      </c>
      <c r="CC30" t="s">
        <v>76</v>
      </c>
      <c r="CD30">
        <v>2013</v>
      </c>
      <c r="CE30" t="s">
        <v>90</v>
      </c>
      <c r="CF30" s="3">
        <v>45996</v>
      </c>
      <c r="CI30">
        <v>1</v>
      </c>
      <c r="CJ30">
        <v>1</v>
      </c>
      <c r="CK30">
        <v>22</v>
      </c>
      <c r="CL30" t="s">
        <v>91</v>
      </c>
    </row>
    <row r="31" spans="1:90" x14ac:dyDescent="0.3">
      <c r="A31" t="s">
        <v>72</v>
      </c>
      <c r="B31" t="s">
        <v>73</v>
      </c>
      <c r="C31" t="s">
        <v>74</v>
      </c>
      <c r="E31" t="str">
        <f>"009944888129"</f>
        <v>009944888129</v>
      </c>
      <c r="F31" s="3">
        <v>45996</v>
      </c>
      <c r="G31">
        <v>202609</v>
      </c>
      <c r="H31" t="s">
        <v>75</v>
      </c>
      <c r="I31" t="s">
        <v>76</v>
      </c>
      <c r="J31" t="s">
        <v>77</v>
      </c>
      <c r="K31" t="s">
        <v>78</v>
      </c>
      <c r="L31" t="s">
        <v>181</v>
      </c>
      <c r="M31" t="s">
        <v>182</v>
      </c>
      <c r="N31" t="s">
        <v>95</v>
      </c>
      <c r="O31" t="s">
        <v>82</v>
      </c>
      <c r="P31" t="str">
        <f>"N A                           "</f>
        <v xml:space="preserve">N A   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6.1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69.61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0.7</v>
      </c>
      <c r="BJ31">
        <v>1.2</v>
      </c>
      <c r="BK31">
        <v>2</v>
      </c>
      <c r="BL31">
        <v>213.56</v>
      </c>
      <c r="BM31">
        <v>32.03</v>
      </c>
      <c r="BN31">
        <v>245.59</v>
      </c>
      <c r="BO31">
        <v>245.59</v>
      </c>
      <c r="BQ31" t="s">
        <v>183</v>
      </c>
      <c r="BR31" t="s">
        <v>184</v>
      </c>
      <c r="BS31" s="3">
        <v>45999</v>
      </c>
      <c r="BT31" s="4">
        <v>0.52430555555555558</v>
      </c>
      <c r="BU31" t="s">
        <v>185</v>
      </c>
      <c r="BV31" t="s">
        <v>87</v>
      </c>
      <c r="BY31">
        <v>6057.9</v>
      </c>
      <c r="BZ31" t="s">
        <v>137</v>
      </c>
      <c r="CA31" t="s">
        <v>186</v>
      </c>
      <c r="CC31" t="s">
        <v>182</v>
      </c>
      <c r="CD31">
        <v>3370</v>
      </c>
      <c r="CE31" t="s">
        <v>90</v>
      </c>
      <c r="CF31" s="3">
        <v>46000</v>
      </c>
      <c r="CI31">
        <v>2</v>
      </c>
      <c r="CJ31">
        <v>1</v>
      </c>
      <c r="CK31">
        <v>43</v>
      </c>
      <c r="CL31" t="s">
        <v>91</v>
      </c>
    </row>
    <row r="32" spans="1:90" x14ac:dyDescent="0.3">
      <c r="A32" t="s">
        <v>72</v>
      </c>
      <c r="B32" t="s">
        <v>73</v>
      </c>
      <c r="C32" t="s">
        <v>74</v>
      </c>
      <c r="E32" t="str">
        <f>"009944888207"</f>
        <v>009944888207</v>
      </c>
      <c r="F32" s="3">
        <v>45996</v>
      </c>
      <c r="G32">
        <v>202609</v>
      </c>
      <c r="H32" t="s">
        <v>75</v>
      </c>
      <c r="I32" t="s">
        <v>76</v>
      </c>
      <c r="J32" t="s">
        <v>95</v>
      </c>
      <c r="K32" t="s">
        <v>78</v>
      </c>
      <c r="L32" t="s">
        <v>102</v>
      </c>
      <c r="M32" t="s">
        <v>103</v>
      </c>
      <c r="N32" t="s">
        <v>95</v>
      </c>
      <c r="O32" t="s">
        <v>116</v>
      </c>
      <c r="P32" t="str">
        <f>"N A                           "</f>
        <v xml:space="preserve">N A   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131.61000000000001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2</v>
      </c>
      <c r="BJ32">
        <v>5.5</v>
      </c>
      <c r="BK32">
        <v>5.5</v>
      </c>
      <c r="BL32">
        <v>392.22</v>
      </c>
      <c r="BM32">
        <v>58.83</v>
      </c>
      <c r="BN32">
        <v>451.05</v>
      </c>
      <c r="BO32">
        <v>451.05</v>
      </c>
      <c r="BQ32" t="s">
        <v>187</v>
      </c>
      <c r="BR32" t="s">
        <v>188</v>
      </c>
      <c r="BS32" s="3">
        <v>45999</v>
      </c>
      <c r="BT32" s="4">
        <v>0.35486111111111113</v>
      </c>
      <c r="BU32" t="s">
        <v>189</v>
      </c>
      <c r="BV32" t="s">
        <v>87</v>
      </c>
      <c r="BY32">
        <v>27600</v>
      </c>
      <c r="BZ32" t="s">
        <v>137</v>
      </c>
      <c r="CA32" t="s">
        <v>125</v>
      </c>
      <c r="CC32" t="s">
        <v>103</v>
      </c>
      <c r="CD32">
        <v>3630</v>
      </c>
      <c r="CE32" t="s">
        <v>90</v>
      </c>
      <c r="CF32" s="3">
        <v>46000</v>
      </c>
      <c r="CI32">
        <v>1</v>
      </c>
      <c r="CJ32">
        <v>1</v>
      </c>
      <c r="CK32">
        <v>31</v>
      </c>
      <c r="CL32" t="s">
        <v>91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"009944881974"</f>
        <v>009944881974</v>
      </c>
      <c r="F33" s="3">
        <v>45996</v>
      </c>
      <c r="G33">
        <v>202609</v>
      </c>
      <c r="H33" t="s">
        <v>75</v>
      </c>
      <c r="I33" t="s">
        <v>76</v>
      </c>
      <c r="J33" t="s">
        <v>95</v>
      </c>
      <c r="K33" t="s">
        <v>78</v>
      </c>
      <c r="L33" t="s">
        <v>108</v>
      </c>
      <c r="M33" t="s">
        <v>109</v>
      </c>
      <c r="N33" t="s">
        <v>190</v>
      </c>
      <c r="O33" t="s">
        <v>96</v>
      </c>
      <c r="P33" t="str">
        <f>"N A                           "</f>
        <v xml:space="preserve">N A  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25.52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17.41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1.8</v>
      </c>
      <c r="BJ33">
        <v>1.3</v>
      </c>
      <c r="BK33">
        <v>2</v>
      </c>
      <c r="BL33">
        <v>93.47</v>
      </c>
      <c r="BM33">
        <v>14.02</v>
      </c>
      <c r="BN33">
        <v>107.49</v>
      </c>
      <c r="BO33">
        <v>107.49</v>
      </c>
      <c r="BQ33" t="s">
        <v>117</v>
      </c>
      <c r="BR33" t="s">
        <v>191</v>
      </c>
      <c r="BS33" s="3">
        <v>45999</v>
      </c>
      <c r="BT33" s="4">
        <v>0.5229166666666667</v>
      </c>
      <c r="BU33" t="s">
        <v>192</v>
      </c>
      <c r="BV33" t="s">
        <v>87</v>
      </c>
      <c r="BY33">
        <v>6669.85</v>
      </c>
      <c r="BZ33" t="s">
        <v>193</v>
      </c>
      <c r="CA33" t="s">
        <v>194</v>
      </c>
      <c r="CC33" t="s">
        <v>109</v>
      </c>
      <c r="CD33" s="5" t="s">
        <v>195</v>
      </c>
      <c r="CE33" t="s">
        <v>90</v>
      </c>
      <c r="CF33" s="3">
        <v>45999</v>
      </c>
      <c r="CI33">
        <v>2</v>
      </c>
      <c r="CJ33">
        <v>1</v>
      </c>
      <c r="CK33">
        <v>21</v>
      </c>
      <c r="CL33" t="s">
        <v>91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"009944881973"</f>
        <v>009944881973</v>
      </c>
      <c r="F34" s="3">
        <v>45996</v>
      </c>
      <c r="G34">
        <v>202609</v>
      </c>
      <c r="H34" t="s">
        <v>75</v>
      </c>
      <c r="I34" t="s">
        <v>76</v>
      </c>
      <c r="J34" t="s">
        <v>95</v>
      </c>
      <c r="K34" t="s">
        <v>78</v>
      </c>
      <c r="L34" t="s">
        <v>108</v>
      </c>
      <c r="M34" t="s">
        <v>109</v>
      </c>
      <c r="N34" t="s">
        <v>196</v>
      </c>
      <c r="O34" t="s">
        <v>96</v>
      </c>
      <c r="P34" t="str">
        <f>"N A                           "</f>
        <v xml:space="preserve">N A   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25.52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1</v>
      </c>
      <c r="BJ34">
        <v>0</v>
      </c>
      <c r="BK34">
        <v>1</v>
      </c>
      <c r="BL34">
        <v>76.06</v>
      </c>
      <c r="BM34">
        <v>11.41</v>
      </c>
      <c r="BN34">
        <v>87.47</v>
      </c>
      <c r="BO34">
        <v>87.47</v>
      </c>
      <c r="BQ34" t="s">
        <v>197</v>
      </c>
      <c r="BR34" t="s">
        <v>191</v>
      </c>
      <c r="BS34" s="3">
        <v>45999</v>
      </c>
      <c r="BT34" s="4">
        <v>0.5708333333333333</v>
      </c>
      <c r="BU34" t="s">
        <v>198</v>
      </c>
      <c r="BV34" t="s">
        <v>91</v>
      </c>
      <c r="BW34" t="s">
        <v>199</v>
      </c>
      <c r="BX34" t="s">
        <v>200</v>
      </c>
      <c r="BY34">
        <v>40</v>
      </c>
      <c r="BZ34" t="s">
        <v>129</v>
      </c>
      <c r="CA34" t="s">
        <v>201</v>
      </c>
      <c r="CC34" t="s">
        <v>109</v>
      </c>
      <c r="CD34" s="5" t="s">
        <v>202</v>
      </c>
      <c r="CE34" t="s">
        <v>90</v>
      </c>
      <c r="CF34" s="3">
        <v>45999</v>
      </c>
      <c r="CI34">
        <v>1</v>
      </c>
      <c r="CJ34">
        <v>1</v>
      </c>
      <c r="CK34">
        <v>21</v>
      </c>
      <c r="CL34" t="s">
        <v>91</v>
      </c>
    </row>
    <row r="35" spans="1:90" x14ac:dyDescent="0.3">
      <c r="A35" t="s">
        <v>72</v>
      </c>
      <c r="B35" t="s">
        <v>73</v>
      </c>
      <c r="C35" t="s">
        <v>74</v>
      </c>
      <c r="E35" t="str">
        <f>"080011702633"</f>
        <v>080011702633</v>
      </c>
      <c r="F35" s="3">
        <v>46000</v>
      </c>
      <c r="G35">
        <v>202609</v>
      </c>
      <c r="H35" t="s">
        <v>92</v>
      </c>
      <c r="I35" t="s">
        <v>93</v>
      </c>
      <c r="J35" t="s">
        <v>94</v>
      </c>
      <c r="K35" t="s">
        <v>78</v>
      </c>
      <c r="L35" t="s">
        <v>75</v>
      </c>
      <c r="M35" t="s">
        <v>76</v>
      </c>
      <c r="N35" t="s">
        <v>95</v>
      </c>
      <c r="O35" t="s">
        <v>96</v>
      </c>
      <c r="P35" t="str">
        <f t="shared" ref="P35:P40" si="1">"-                             "</f>
        <v xml:space="preserve">-     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25.52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1</v>
      </c>
      <c r="BJ35">
        <v>1.2</v>
      </c>
      <c r="BK35">
        <v>1.5</v>
      </c>
      <c r="BL35">
        <v>76.06</v>
      </c>
      <c r="BM35">
        <v>11.41</v>
      </c>
      <c r="BN35">
        <v>87.47</v>
      </c>
      <c r="BO35">
        <v>87.47</v>
      </c>
      <c r="BQ35" t="s">
        <v>97</v>
      </c>
      <c r="BR35" t="s">
        <v>98</v>
      </c>
      <c r="BS35" s="3">
        <v>46001</v>
      </c>
      <c r="BT35" s="4">
        <v>0.43333333333333335</v>
      </c>
      <c r="BU35" t="s">
        <v>157</v>
      </c>
      <c r="BV35" t="s">
        <v>87</v>
      </c>
      <c r="BY35">
        <v>6000</v>
      </c>
      <c r="BZ35" t="s">
        <v>129</v>
      </c>
      <c r="CA35" t="s">
        <v>106</v>
      </c>
      <c r="CC35" t="s">
        <v>76</v>
      </c>
      <c r="CD35">
        <v>2013</v>
      </c>
      <c r="CE35" t="s">
        <v>90</v>
      </c>
      <c r="CF35" s="3">
        <v>46002</v>
      </c>
      <c r="CI35">
        <v>1</v>
      </c>
      <c r="CJ35">
        <v>1</v>
      </c>
      <c r="CK35">
        <v>21</v>
      </c>
      <c r="CL35" t="s">
        <v>91</v>
      </c>
    </row>
    <row r="36" spans="1:90" x14ac:dyDescent="0.3">
      <c r="A36" t="s">
        <v>72</v>
      </c>
      <c r="B36" t="s">
        <v>73</v>
      </c>
      <c r="C36" t="s">
        <v>74</v>
      </c>
      <c r="E36" t="str">
        <f>"080011702639"</f>
        <v>080011702639</v>
      </c>
      <c r="F36" s="3">
        <v>46000</v>
      </c>
      <c r="G36">
        <v>202609</v>
      </c>
      <c r="H36" t="s">
        <v>102</v>
      </c>
      <c r="I36" t="s">
        <v>103</v>
      </c>
      <c r="J36" t="s">
        <v>104</v>
      </c>
      <c r="K36" t="s">
        <v>78</v>
      </c>
      <c r="L36" t="s">
        <v>75</v>
      </c>
      <c r="M36" t="s">
        <v>76</v>
      </c>
      <c r="N36" t="s">
        <v>95</v>
      </c>
      <c r="O36" t="s">
        <v>96</v>
      </c>
      <c r="P36" t="str">
        <f t="shared" si="1"/>
        <v xml:space="preserve">-    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25.52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1</v>
      </c>
      <c r="BJ36">
        <v>1.2</v>
      </c>
      <c r="BK36">
        <v>1.5</v>
      </c>
      <c r="BL36">
        <v>76.06</v>
      </c>
      <c r="BM36">
        <v>11.41</v>
      </c>
      <c r="BN36">
        <v>87.47</v>
      </c>
      <c r="BO36">
        <v>87.47</v>
      </c>
      <c r="BQ36" t="s">
        <v>97</v>
      </c>
      <c r="BR36" t="s">
        <v>98</v>
      </c>
      <c r="BS36" s="3">
        <v>46001</v>
      </c>
      <c r="BT36" s="4">
        <v>0.43402777777777779</v>
      </c>
      <c r="BU36" t="s">
        <v>105</v>
      </c>
      <c r="BV36" t="s">
        <v>87</v>
      </c>
      <c r="BY36">
        <v>6000</v>
      </c>
      <c r="BZ36" t="s">
        <v>129</v>
      </c>
      <c r="CA36" t="s">
        <v>106</v>
      </c>
      <c r="CC36" t="s">
        <v>76</v>
      </c>
      <c r="CD36">
        <v>2013</v>
      </c>
      <c r="CE36" t="s">
        <v>90</v>
      </c>
      <c r="CF36" s="3">
        <v>46002</v>
      </c>
      <c r="CI36">
        <v>1</v>
      </c>
      <c r="CJ36">
        <v>1</v>
      </c>
      <c r="CK36">
        <v>21</v>
      </c>
      <c r="CL36" t="s">
        <v>91</v>
      </c>
    </row>
    <row r="37" spans="1:90" x14ac:dyDescent="0.3">
      <c r="A37" t="s">
        <v>72</v>
      </c>
      <c r="B37" t="s">
        <v>73</v>
      </c>
      <c r="C37" t="s">
        <v>74</v>
      </c>
      <c r="E37" t="str">
        <f>"080011702653"</f>
        <v>080011702653</v>
      </c>
      <c r="F37" s="3">
        <v>46000</v>
      </c>
      <c r="G37">
        <v>202609</v>
      </c>
      <c r="H37" t="s">
        <v>102</v>
      </c>
      <c r="I37" t="s">
        <v>103</v>
      </c>
      <c r="J37" t="s">
        <v>107</v>
      </c>
      <c r="K37" t="s">
        <v>78</v>
      </c>
      <c r="L37" t="s">
        <v>75</v>
      </c>
      <c r="M37" t="s">
        <v>76</v>
      </c>
      <c r="N37" t="s">
        <v>95</v>
      </c>
      <c r="O37" t="s">
        <v>96</v>
      </c>
      <c r="P37" t="str">
        <f t="shared" si="1"/>
        <v xml:space="preserve">-     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25.52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1</v>
      </c>
      <c r="BJ37">
        <v>1.2</v>
      </c>
      <c r="BK37">
        <v>1.5</v>
      </c>
      <c r="BL37">
        <v>76.06</v>
      </c>
      <c r="BM37">
        <v>11.41</v>
      </c>
      <c r="BN37">
        <v>87.47</v>
      </c>
      <c r="BO37">
        <v>87.47</v>
      </c>
      <c r="BQ37" t="s">
        <v>97</v>
      </c>
      <c r="BR37" t="s">
        <v>98</v>
      </c>
      <c r="BS37" s="3">
        <v>46001</v>
      </c>
      <c r="BT37" s="4">
        <v>0.41666666666666669</v>
      </c>
      <c r="BU37" t="s">
        <v>105</v>
      </c>
      <c r="BV37" t="s">
        <v>87</v>
      </c>
      <c r="BY37">
        <v>6000</v>
      </c>
      <c r="BZ37" t="s">
        <v>129</v>
      </c>
      <c r="CA37" t="s">
        <v>106</v>
      </c>
      <c r="CC37" t="s">
        <v>76</v>
      </c>
      <c r="CD37">
        <v>2013</v>
      </c>
      <c r="CE37" t="s">
        <v>90</v>
      </c>
      <c r="CF37" s="3">
        <v>46002</v>
      </c>
      <c r="CI37">
        <v>1</v>
      </c>
      <c r="CJ37">
        <v>1</v>
      </c>
      <c r="CK37">
        <v>21</v>
      </c>
      <c r="CL37" t="s">
        <v>91</v>
      </c>
    </row>
    <row r="38" spans="1:90" x14ac:dyDescent="0.3">
      <c r="A38" t="s">
        <v>72</v>
      </c>
      <c r="B38" t="s">
        <v>73</v>
      </c>
      <c r="C38" t="s">
        <v>74</v>
      </c>
      <c r="E38" t="str">
        <f>"080011702679"</f>
        <v>080011702679</v>
      </c>
      <c r="F38" s="3">
        <v>46000</v>
      </c>
      <c r="G38">
        <v>202609</v>
      </c>
      <c r="H38" t="s">
        <v>149</v>
      </c>
      <c r="I38" t="s">
        <v>150</v>
      </c>
      <c r="J38" t="s">
        <v>151</v>
      </c>
      <c r="K38" t="s">
        <v>78</v>
      </c>
      <c r="L38" t="s">
        <v>75</v>
      </c>
      <c r="M38" t="s">
        <v>76</v>
      </c>
      <c r="N38" t="s">
        <v>95</v>
      </c>
      <c r="O38" t="s">
        <v>96</v>
      </c>
      <c r="P38" t="str">
        <f t="shared" si="1"/>
        <v xml:space="preserve">-     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19.940000000000001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</v>
      </c>
      <c r="BJ38">
        <v>0.3</v>
      </c>
      <c r="BK38">
        <v>1</v>
      </c>
      <c r="BL38">
        <v>59.42</v>
      </c>
      <c r="BM38">
        <v>8.91</v>
      </c>
      <c r="BN38">
        <v>68.33</v>
      </c>
      <c r="BO38">
        <v>68.33</v>
      </c>
      <c r="BQ38" t="s">
        <v>97</v>
      </c>
      <c r="BR38" t="s">
        <v>98</v>
      </c>
      <c r="BS38" s="3">
        <v>46001</v>
      </c>
      <c r="BT38" s="4">
        <v>0.43263888888888891</v>
      </c>
      <c r="BU38" t="s">
        <v>105</v>
      </c>
      <c r="BV38" t="s">
        <v>87</v>
      </c>
      <c r="BY38">
        <v>1656</v>
      </c>
      <c r="BZ38" t="s">
        <v>129</v>
      </c>
      <c r="CA38" t="s">
        <v>106</v>
      </c>
      <c r="CC38" t="s">
        <v>76</v>
      </c>
      <c r="CD38">
        <v>2013</v>
      </c>
      <c r="CE38" t="s">
        <v>90</v>
      </c>
      <c r="CF38" s="3">
        <v>46002</v>
      </c>
      <c r="CI38">
        <v>1</v>
      </c>
      <c r="CJ38">
        <v>1</v>
      </c>
      <c r="CK38">
        <v>22</v>
      </c>
      <c r="CL38" t="s">
        <v>91</v>
      </c>
    </row>
    <row r="39" spans="1:90" x14ac:dyDescent="0.3">
      <c r="A39" t="s">
        <v>72</v>
      </c>
      <c r="B39" t="s">
        <v>73</v>
      </c>
      <c r="C39" t="s">
        <v>74</v>
      </c>
      <c r="E39" t="str">
        <f>"080011702689"</f>
        <v>080011702689</v>
      </c>
      <c r="F39" s="3">
        <v>46000</v>
      </c>
      <c r="G39">
        <v>202609</v>
      </c>
      <c r="H39" t="s">
        <v>108</v>
      </c>
      <c r="I39" t="s">
        <v>109</v>
      </c>
      <c r="J39" t="s">
        <v>110</v>
      </c>
      <c r="K39" t="s">
        <v>78</v>
      </c>
      <c r="L39" t="s">
        <v>75</v>
      </c>
      <c r="M39" t="s">
        <v>76</v>
      </c>
      <c r="N39" t="s">
        <v>95</v>
      </c>
      <c r="O39" t="s">
        <v>96</v>
      </c>
      <c r="P39" t="str">
        <f t="shared" si="1"/>
        <v xml:space="preserve">-     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25.52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1</v>
      </c>
      <c r="BJ39">
        <v>0.2</v>
      </c>
      <c r="BK39">
        <v>1</v>
      </c>
      <c r="BL39">
        <v>76.06</v>
      </c>
      <c r="BM39">
        <v>11.41</v>
      </c>
      <c r="BN39">
        <v>87.47</v>
      </c>
      <c r="BO39">
        <v>87.47</v>
      </c>
      <c r="BQ39" t="s">
        <v>97</v>
      </c>
      <c r="BR39" t="s">
        <v>98</v>
      </c>
      <c r="BS39" s="3">
        <v>46001</v>
      </c>
      <c r="BT39" s="4">
        <v>0.43263888888888891</v>
      </c>
      <c r="BU39" t="s">
        <v>157</v>
      </c>
      <c r="BV39" t="s">
        <v>87</v>
      </c>
      <c r="BY39">
        <v>1200</v>
      </c>
      <c r="BZ39" t="s">
        <v>129</v>
      </c>
      <c r="CA39" t="s">
        <v>106</v>
      </c>
      <c r="CC39" t="s">
        <v>76</v>
      </c>
      <c r="CD39">
        <v>2013</v>
      </c>
      <c r="CE39" t="s">
        <v>90</v>
      </c>
      <c r="CF39" s="3">
        <v>46002</v>
      </c>
      <c r="CI39">
        <v>1</v>
      </c>
      <c r="CJ39">
        <v>1</v>
      </c>
      <c r="CK39">
        <v>21</v>
      </c>
      <c r="CL39" t="s">
        <v>91</v>
      </c>
    </row>
    <row r="40" spans="1:90" x14ac:dyDescent="0.3">
      <c r="A40" t="s">
        <v>72</v>
      </c>
      <c r="B40" t="s">
        <v>73</v>
      </c>
      <c r="C40" t="s">
        <v>74</v>
      </c>
      <c r="E40" t="str">
        <f>"080011702706"</f>
        <v>080011702706</v>
      </c>
      <c r="F40" s="3">
        <v>46000</v>
      </c>
      <c r="G40">
        <v>202609</v>
      </c>
      <c r="H40" t="s">
        <v>111</v>
      </c>
      <c r="I40" t="s">
        <v>112</v>
      </c>
      <c r="J40" t="s">
        <v>113</v>
      </c>
      <c r="K40" t="s">
        <v>78</v>
      </c>
      <c r="L40" t="s">
        <v>75</v>
      </c>
      <c r="M40" t="s">
        <v>76</v>
      </c>
      <c r="N40" t="s">
        <v>95</v>
      </c>
      <c r="O40" t="s">
        <v>96</v>
      </c>
      <c r="P40" t="str">
        <f t="shared" si="1"/>
        <v xml:space="preserve">-  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49.45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0.2</v>
      </c>
      <c r="BJ40">
        <v>0.4</v>
      </c>
      <c r="BK40">
        <v>0.5</v>
      </c>
      <c r="BL40">
        <v>147.38</v>
      </c>
      <c r="BM40">
        <v>22.11</v>
      </c>
      <c r="BN40">
        <v>169.49</v>
      </c>
      <c r="BO40">
        <v>169.49</v>
      </c>
      <c r="BQ40" t="s">
        <v>97</v>
      </c>
      <c r="BR40" t="s">
        <v>98</v>
      </c>
      <c r="BS40" s="3">
        <v>46001</v>
      </c>
      <c r="BT40" s="4">
        <v>0.41666666666666669</v>
      </c>
      <c r="BU40" t="s">
        <v>105</v>
      </c>
      <c r="BV40" t="s">
        <v>87</v>
      </c>
      <c r="BY40">
        <v>1782.94</v>
      </c>
      <c r="BZ40" t="s">
        <v>129</v>
      </c>
      <c r="CA40" t="s">
        <v>106</v>
      </c>
      <c r="CC40" t="s">
        <v>76</v>
      </c>
      <c r="CD40">
        <v>2013</v>
      </c>
      <c r="CE40" t="s">
        <v>90</v>
      </c>
      <c r="CF40" s="3">
        <v>46002</v>
      </c>
      <c r="CI40">
        <v>1</v>
      </c>
      <c r="CJ40">
        <v>1</v>
      </c>
      <c r="CK40">
        <v>23</v>
      </c>
      <c r="CL40" t="s">
        <v>91</v>
      </c>
    </row>
    <row r="41" spans="1:90" x14ac:dyDescent="0.3">
      <c r="A41" t="s">
        <v>72</v>
      </c>
      <c r="B41" t="s">
        <v>73</v>
      </c>
      <c r="C41" t="s">
        <v>74</v>
      </c>
      <c r="E41" t="str">
        <f>"009945241046"</f>
        <v>009945241046</v>
      </c>
      <c r="F41" s="3">
        <v>46000</v>
      </c>
      <c r="G41">
        <v>202609</v>
      </c>
      <c r="H41" t="s">
        <v>126</v>
      </c>
      <c r="I41" t="s">
        <v>127</v>
      </c>
      <c r="J41" t="s">
        <v>128</v>
      </c>
      <c r="K41" t="s">
        <v>78</v>
      </c>
      <c r="L41" t="s">
        <v>75</v>
      </c>
      <c r="M41" t="s">
        <v>76</v>
      </c>
      <c r="N41" t="s">
        <v>95</v>
      </c>
      <c r="O41" t="s">
        <v>96</v>
      </c>
      <c r="P41" t="str">
        <f>"N A                           "</f>
        <v xml:space="preserve">N A  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19.940000000000001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1</v>
      </c>
      <c r="BJ41">
        <v>3.6</v>
      </c>
      <c r="BK41">
        <v>4</v>
      </c>
      <c r="BL41">
        <v>59.42</v>
      </c>
      <c r="BM41">
        <v>8.91</v>
      </c>
      <c r="BN41">
        <v>68.33</v>
      </c>
      <c r="BO41">
        <v>68.33</v>
      </c>
      <c r="BQ41" t="s">
        <v>97</v>
      </c>
      <c r="BR41" t="s">
        <v>203</v>
      </c>
      <c r="BS41" s="3">
        <v>46001</v>
      </c>
      <c r="BT41" s="4">
        <v>0.43263888888888891</v>
      </c>
      <c r="BU41" t="s">
        <v>105</v>
      </c>
      <c r="BV41" t="s">
        <v>87</v>
      </c>
      <c r="BY41">
        <v>18000</v>
      </c>
      <c r="BZ41" t="s">
        <v>129</v>
      </c>
      <c r="CA41" t="s">
        <v>106</v>
      </c>
      <c r="CC41" t="s">
        <v>76</v>
      </c>
      <c r="CD41">
        <v>2013</v>
      </c>
      <c r="CE41" t="s">
        <v>90</v>
      </c>
      <c r="CF41" s="3">
        <v>46002</v>
      </c>
      <c r="CI41">
        <v>1</v>
      </c>
      <c r="CJ41">
        <v>1</v>
      </c>
      <c r="CK41">
        <v>22</v>
      </c>
      <c r="CL41" t="s">
        <v>91</v>
      </c>
    </row>
    <row r="42" spans="1:90" x14ac:dyDescent="0.3">
      <c r="A42" t="s">
        <v>72</v>
      </c>
      <c r="B42" t="s">
        <v>73</v>
      </c>
      <c r="C42" t="s">
        <v>74</v>
      </c>
      <c r="E42" t="str">
        <f>"009942856795"</f>
        <v>009942856795</v>
      </c>
      <c r="F42" s="3">
        <v>46000</v>
      </c>
      <c r="G42">
        <v>202609</v>
      </c>
      <c r="H42" t="s">
        <v>133</v>
      </c>
      <c r="I42" t="s">
        <v>134</v>
      </c>
      <c r="J42" t="s">
        <v>135</v>
      </c>
      <c r="K42" t="s">
        <v>78</v>
      </c>
      <c r="L42" t="s">
        <v>75</v>
      </c>
      <c r="M42" t="s">
        <v>76</v>
      </c>
      <c r="N42" t="s">
        <v>95</v>
      </c>
      <c r="O42" t="s">
        <v>82</v>
      </c>
      <c r="P42" t="str">
        <f>"NA                            "</f>
        <v xml:space="preserve">NA    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6.1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38.090000000000003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1</v>
      </c>
      <c r="BJ42">
        <v>3.6</v>
      </c>
      <c r="BK42">
        <v>4</v>
      </c>
      <c r="BL42">
        <v>119.61</v>
      </c>
      <c r="BM42">
        <v>17.940000000000001</v>
      </c>
      <c r="BN42">
        <v>137.55000000000001</v>
      </c>
      <c r="BO42">
        <v>137.55000000000001</v>
      </c>
      <c r="BQ42" t="s">
        <v>136</v>
      </c>
      <c r="BR42" t="s">
        <v>117</v>
      </c>
      <c r="BS42" s="3">
        <v>46001</v>
      </c>
      <c r="BT42" s="4">
        <v>0.43263888888888891</v>
      </c>
      <c r="BU42" t="s">
        <v>105</v>
      </c>
      <c r="BV42" t="s">
        <v>87</v>
      </c>
      <c r="BY42">
        <v>18000</v>
      </c>
      <c r="BZ42" t="s">
        <v>137</v>
      </c>
      <c r="CA42" t="s">
        <v>106</v>
      </c>
      <c r="CC42" t="s">
        <v>76</v>
      </c>
      <c r="CD42">
        <v>2013</v>
      </c>
      <c r="CE42" t="s">
        <v>90</v>
      </c>
      <c r="CF42" s="3">
        <v>46002</v>
      </c>
      <c r="CI42">
        <v>1</v>
      </c>
      <c r="CJ42">
        <v>1</v>
      </c>
      <c r="CK42">
        <v>42</v>
      </c>
      <c r="CL42" t="s">
        <v>91</v>
      </c>
    </row>
    <row r="43" spans="1:90" x14ac:dyDescent="0.3">
      <c r="A43" t="s">
        <v>114</v>
      </c>
      <c r="B43" t="s">
        <v>73</v>
      </c>
      <c r="C43" t="s">
        <v>74</v>
      </c>
      <c r="E43" t="str">
        <f>"009944888130"</f>
        <v>009944888130</v>
      </c>
      <c r="F43" s="3">
        <v>46000</v>
      </c>
      <c r="G43">
        <v>202609</v>
      </c>
      <c r="H43" t="s">
        <v>75</v>
      </c>
      <c r="I43" t="s">
        <v>76</v>
      </c>
      <c r="J43" t="s">
        <v>95</v>
      </c>
      <c r="K43" t="s">
        <v>78</v>
      </c>
      <c r="L43" t="s">
        <v>79</v>
      </c>
      <c r="M43" t="s">
        <v>80</v>
      </c>
      <c r="N43" t="s">
        <v>204</v>
      </c>
      <c r="O43" t="s">
        <v>96</v>
      </c>
      <c r="P43" t="str">
        <f>"N A                           "</f>
        <v xml:space="preserve">N A   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140.33000000000001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2</v>
      </c>
      <c r="BJ43">
        <v>10.6</v>
      </c>
      <c r="BK43">
        <v>11</v>
      </c>
      <c r="BL43">
        <v>418.21</v>
      </c>
      <c r="BM43">
        <v>62.73</v>
      </c>
      <c r="BN43">
        <v>480.94</v>
      </c>
      <c r="BO43">
        <v>480.94</v>
      </c>
      <c r="BQ43" t="s">
        <v>205</v>
      </c>
      <c r="BR43" t="s">
        <v>184</v>
      </c>
      <c r="BS43" s="3">
        <v>46002</v>
      </c>
      <c r="BT43" s="4">
        <v>0.37569444444444444</v>
      </c>
      <c r="BU43" t="s">
        <v>206</v>
      </c>
      <c r="BV43" t="s">
        <v>91</v>
      </c>
      <c r="BW43" t="s">
        <v>207</v>
      </c>
      <c r="BX43" t="s">
        <v>208</v>
      </c>
      <c r="BY43">
        <v>52890</v>
      </c>
      <c r="BZ43" t="s">
        <v>129</v>
      </c>
      <c r="CA43" t="s">
        <v>209</v>
      </c>
      <c r="CC43" t="s">
        <v>80</v>
      </c>
      <c r="CD43">
        <v>7441</v>
      </c>
      <c r="CE43" t="s">
        <v>90</v>
      </c>
      <c r="CF43" s="3">
        <v>46003</v>
      </c>
      <c r="CI43">
        <v>1</v>
      </c>
      <c r="CJ43">
        <v>2</v>
      </c>
      <c r="CK43">
        <v>21</v>
      </c>
      <c r="CL43" t="s">
        <v>91</v>
      </c>
    </row>
    <row r="44" spans="1:90" x14ac:dyDescent="0.3">
      <c r="A44" t="s">
        <v>72</v>
      </c>
      <c r="B44" t="s">
        <v>73</v>
      </c>
      <c r="C44" t="s">
        <v>74</v>
      </c>
      <c r="E44" t="str">
        <f>"009944862358"</f>
        <v>009944862358</v>
      </c>
      <c r="F44" s="3">
        <v>46000</v>
      </c>
      <c r="G44">
        <v>202609</v>
      </c>
      <c r="H44" t="s">
        <v>75</v>
      </c>
      <c r="I44" t="s">
        <v>76</v>
      </c>
      <c r="J44" t="s">
        <v>130</v>
      </c>
      <c r="K44" t="s">
        <v>78</v>
      </c>
      <c r="L44" t="s">
        <v>75</v>
      </c>
      <c r="M44" t="s">
        <v>76</v>
      </c>
      <c r="N44" t="s">
        <v>95</v>
      </c>
      <c r="O44" t="s">
        <v>96</v>
      </c>
      <c r="P44" t="str">
        <f>"N A                           "</f>
        <v xml:space="preserve">N A       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19.940000000000001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1</v>
      </c>
      <c r="BJ44">
        <v>3.6</v>
      </c>
      <c r="BK44">
        <v>4</v>
      </c>
      <c r="BL44">
        <v>59.42</v>
      </c>
      <c r="BM44">
        <v>8.91</v>
      </c>
      <c r="BN44">
        <v>68.33</v>
      </c>
      <c r="BO44">
        <v>68.33</v>
      </c>
      <c r="BQ44" t="s">
        <v>97</v>
      </c>
      <c r="BR44" t="s">
        <v>132</v>
      </c>
      <c r="BS44" s="3">
        <v>46001</v>
      </c>
      <c r="BT44" s="4">
        <v>0.43194444444444446</v>
      </c>
      <c r="BU44" t="s">
        <v>105</v>
      </c>
      <c r="BV44" t="s">
        <v>87</v>
      </c>
      <c r="BY44">
        <v>18000</v>
      </c>
      <c r="BZ44" t="s">
        <v>129</v>
      </c>
      <c r="CA44" t="s">
        <v>106</v>
      </c>
      <c r="CC44" t="s">
        <v>76</v>
      </c>
      <c r="CD44">
        <v>2013</v>
      </c>
      <c r="CE44" t="s">
        <v>90</v>
      </c>
      <c r="CF44" s="3">
        <v>46002</v>
      </c>
      <c r="CI44">
        <v>1</v>
      </c>
      <c r="CJ44">
        <v>1</v>
      </c>
      <c r="CK44">
        <v>22</v>
      </c>
      <c r="CL44" t="s">
        <v>91</v>
      </c>
    </row>
    <row r="45" spans="1:90" x14ac:dyDescent="0.3">
      <c r="A45" t="s">
        <v>72</v>
      </c>
      <c r="B45" t="s">
        <v>73</v>
      </c>
      <c r="C45" t="s">
        <v>74</v>
      </c>
      <c r="E45" t="str">
        <f>"080011695583"</f>
        <v>080011695583</v>
      </c>
      <c r="F45" s="3">
        <v>45994</v>
      </c>
      <c r="G45">
        <v>202609</v>
      </c>
      <c r="H45" t="s">
        <v>79</v>
      </c>
      <c r="I45" t="s">
        <v>80</v>
      </c>
      <c r="J45" t="s">
        <v>210</v>
      </c>
      <c r="K45" t="s">
        <v>78</v>
      </c>
      <c r="L45" t="s">
        <v>75</v>
      </c>
      <c r="M45" t="s">
        <v>76</v>
      </c>
      <c r="N45" t="s">
        <v>95</v>
      </c>
      <c r="O45" t="s">
        <v>96</v>
      </c>
      <c r="P45" t="str">
        <f t="shared" ref="P45:P53" si="2">"-                             "</f>
        <v xml:space="preserve">-     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25.52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0.4</v>
      </c>
      <c r="BJ45">
        <v>1.8</v>
      </c>
      <c r="BK45">
        <v>2</v>
      </c>
      <c r="BL45">
        <v>76.06</v>
      </c>
      <c r="BM45">
        <v>11.41</v>
      </c>
      <c r="BN45">
        <v>87.47</v>
      </c>
      <c r="BO45">
        <v>87.47</v>
      </c>
      <c r="BQ45" t="s">
        <v>97</v>
      </c>
      <c r="BR45" t="s">
        <v>98</v>
      </c>
      <c r="BS45" s="3">
        <v>45996</v>
      </c>
      <c r="BT45" s="4">
        <v>0.39583333333333331</v>
      </c>
      <c r="BU45" t="s">
        <v>157</v>
      </c>
      <c r="BV45" t="s">
        <v>87</v>
      </c>
      <c r="BY45">
        <v>9123.14</v>
      </c>
      <c r="BZ45" t="s">
        <v>129</v>
      </c>
      <c r="CC45" t="s">
        <v>76</v>
      </c>
      <c r="CD45">
        <v>2013</v>
      </c>
      <c r="CE45" t="s">
        <v>90</v>
      </c>
      <c r="CF45" s="3">
        <v>45997</v>
      </c>
      <c r="CI45">
        <v>1</v>
      </c>
      <c r="CJ45">
        <v>1</v>
      </c>
      <c r="CK45">
        <v>21</v>
      </c>
      <c r="CL45" t="s">
        <v>91</v>
      </c>
    </row>
    <row r="46" spans="1:90" x14ac:dyDescent="0.3">
      <c r="A46" t="s">
        <v>72</v>
      </c>
      <c r="B46" t="s">
        <v>73</v>
      </c>
      <c r="C46" t="s">
        <v>74</v>
      </c>
      <c r="E46" t="str">
        <f>"080011702658"</f>
        <v>080011702658</v>
      </c>
      <c r="F46" s="3">
        <v>46000</v>
      </c>
      <c r="G46">
        <v>202609</v>
      </c>
      <c r="H46" t="s">
        <v>75</v>
      </c>
      <c r="I46" t="s">
        <v>76</v>
      </c>
      <c r="J46" t="s">
        <v>175</v>
      </c>
      <c r="K46" t="s">
        <v>78</v>
      </c>
      <c r="L46" t="s">
        <v>75</v>
      </c>
      <c r="M46" t="s">
        <v>76</v>
      </c>
      <c r="N46" t="s">
        <v>95</v>
      </c>
      <c r="O46" t="s">
        <v>96</v>
      </c>
      <c r="P46" t="str">
        <f t="shared" si="2"/>
        <v xml:space="preserve">-         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19.940000000000001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0.2</v>
      </c>
      <c r="BJ46">
        <v>0.5</v>
      </c>
      <c r="BK46">
        <v>1</v>
      </c>
      <c r="BL46">
        <v>59.42</v>
      </c>
      <c r="BM46">
        <v>8.91</v>
      </c>
      <c r="BN46">
        <v>68.33</v>
      </c>
      <c r="BO46">
        <v>68.33</v>
      </c>
      <c r="BQ46" t="s">
        <v>97</v>
      </c>
      <c r="BR46" t="s">
        <v>98</v>
      </c>
      <c r="BS46" s="3">
        <v>46002</v>
      </c>
      <c r="BT46" s="4">
        <v>0.41666666666666669</v>
      </c>
      <c r="BU46" t="s">
        <v>105</v>
      </c>
      <c r="BV46" t="s">
        <v>91</v>
      </c>
      <c r="BW46" t="s">
        <v>141</v>
      </c>
      <c r="BX46" t="s">
        <v>142</v>
      </c>
      <c r="BY46">
        <v>2493.8200000000002</v>
      </c>
      <c r="BZ46" t="s">
        <v>129</v>
      </c>
      <c r="CA46" t="s">
        <v>106</v>
      </c>
      <c r="CC46" t="s">
        <v>76</v>
      </c>
      <c r="CD46">
        <v>2013</v>
      </c>
      <c r="CE46" t="s">
        <v>90</v>
      </c>
      <c r="CF46" s="3">
        <v>46003</v>
      </c>
      <c r="CI46">
        <v>1</v>
      </c>
      <c r="CJ46">
        <v>1</v>
      </c>
      <c r="CK46">
        <v>22</v>
      </c>
      <c r="CL46" t="s">
        <v>91</v>
      </c>
    </row>
    <row r="47" spans="1:90" x14ac:dyDescent="0.3">
      <c r="A47" t="s">
        <v>72</v>
      </c>
      <c r="B47" t="s">
        <v>73</v>
      </c>
      <c r="C47" t="s">
        <v>74</v>
      </c>
      <c r="E47" t="str">
        <f>"080011702681"</f>
        <v>080011702681</v>
      </c>
      <c r="F47" s="3">
        <v>46000</v>
      </c>
      <c r="G47">
        <v>202609</v>
      </c>
      <c r="H47" t="s">
        <v>75</v>
      </c>
      <c r="I47" t="s">
        <v>76</v>
      </c>
      <c r="J47" t="s">
        <v>211</v>
      </c>
      <c r="K47" t="s">
        <v>78</v>
      </c>
      <c r="L47" t="s">
        <v>75</v>
      </c>
      <c r="M47" t="s">
        <v>76</v>
      </c>
      <c r="N47" t="s">
        <v>95</v>
      </c>
      <c r="O47" t="s">
        <v>96</v>
      </c>
      <c r="P47" t="str">
        <f t="shared" si="2"/>
        <v xml:space="preserve">-     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19.940000000000001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0.7</v>
      </c>
      <c r="BJ47">
        <v>1.4</v>
      </c>
      <c r="BK47">
        <v>2</v>
      </c>
      <c r="BL47">
        <v>59.42</v>
      </c>
      <c r="BM47">
        <v>8.91</v>
      </c>
      <c r="BN47">
        <v>68.33</v>
      </c>
      <c r="BO47">
        <v>68.33</v>
      </c>
      <c r="BQ47" t="s">
        <v>97</v>
      </c>
      <c r="BR47" t="s">
        <v>98</v>
      </c>
      <c r="BS47" s="3">
        <v>46002</v>
      </c>
      <c r="BT47" s="4">
        <v>0.41666666666666669</v>
      </c>
      <c r="BU47" t="s">
        <v>105</v>
      </c>
      <c r="BV47" t="s">
        <v>91</v>
      </c>
      <c r="BW47" t="s">
        <v>141</v>
      </c>
      <c r="BX47" t="s">
        <v>142</v>
      </c>
      <c r="BY47">
        <v>6972</v>
      </c>
      <c r="BZ47" t="s">
        <v>129</v>
      </c>
      <c r="CA47" t="s">
        <v>106</v>
      </c>
      <c r="CC47" t="s">
        <v>76</v>
      </c>
      <c r="CD47">
        <v>2013</v>
      </c>
      <c r="CE47" t="s">
        <v>90</v>
      </c>
      <c r="CF47" s="3">
        <v>46003</v>
      </c>
      <c r="CI47">
        <v>1</v>
      </c>
      <c r="CJ47">
        <v>1</v>
      </c>
      <c r="CK47">
        <v>22</v>
      </c>
      <c r="CL47" t="s">
        <v>91</v>
      </c>
    </row>
    <row r="48" spans="1:90" x14ac:dyDescent="0.3">
      <c r="A48" t="s">
        <v>72</v>
      </c>
      <c r="B48" t="s">
        <v>73</v>
      </c>
      <c r="C48" t="s">
        <v>74</v>
      </c>
      <c r="E48" t="str">
        <f>"080011702741"</f>
        <v>080011702741</v>
      </c>
      <c r="F48" s="3">
        <v>46001</v>
      </c>
      <c r="G48">
        <v>202609</v>
      </c>
      <c r="H48" t="s">
        <v>154</v>
      </c>
      <c r="I48" t="s">
        <v>155</v>
      </c>
      <c r="J48" t="s">
        <v>156</v>
      </c>
      <c r="K48" t="s">
        <v>78</v>
      </c>
      <c r="L48" t="s">
        <v>75</v>
      </c>
      <c r="M48" t="s">
        <v>76</v>
      </c>
      <c r="N48" t="s">
        <v>95</v>
      </c>
      <c r="O48" t="s">
        <v>96</v>
      </c>
      <c r="P48" t="str">
        <f t="shared" si="2"/>
        <v xml:space="preserve">-     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25.52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1</v>
      </c>
      <c r="BJ48">
        <v>0.2</v>
      </c>
      <c r="BK48">
        <v>1</v>
      </c>
      <c r="BL48">
        <v>76.06</v>
      </c>
      <c r="BM48">
        <v>11.41</v>
      </c>
      <c r="BN48">
        <v>87.47</v>
      </c>
      <c r="BO48">
        <v>87.47</v>
      </c>
      <c r="BQ48" t="s">
        <v>97</v>
      </c>
      <c r="BR48" t="s">
        <v>98</v>
      </c>
      <c r="BS48" s="3">
        <v>46002</v>
      </c>
      <c r="BT48" s="4">
        <v>0.41666666666666669</v>
      </c>
      <c r="BU48" t="s">
        <v>105</v>
      </c>
      <c r="BV48" t="s">
        <v>87</v>
      </c>
      <c r="BY48">
        <v>1200</v>
      </c>
      <c r="BZ48" t="s">
        <v>129</v>
      </c>
      <c r="CA48" t="s">
        <v>106</v>
      </c>
      <c r="CC48" t="s">
        <v>76</v>
      </c>
      <c r="CD48">
        <v>2013</v>
      </c>
      <c r="CE48" t="s">
        <v>90</v>
      </c>
      <c r="CF48" s="3">
        <v>46003</v>
      </c>
      <c r="CI48">
        <v>1</v>
      </c>
      <c r="CJ48">
        <v>1</v>
      </c>
      <c r="CK48">
        <v>21</v>
      </c>
      <c r="CL48" t="s">
        <v>91</v>
      </c>
    </row>
    <row r="49" spans="1:90" x14ac:dyDescent="0.3">
      <c r="A49" t="s">
        <v>72</v>
      </c>
      <c r="B49" t="s">
        <v>73</v>
      </c>
      <c r="C49" t="s">
        <v>74</v>
      </c>
      <c r="E49" t="str">
        <f>"080011702743"</f>
        <v>080011702743</v>
      </c>
      <c r="F49" s="3">
        <v>46001</v>
      </c>
      <c r="G49">
        <v>202609</v>
      </c>
      <c r="H49" t="s">
        <v>121</v>
      </c>
      <c r="I49" t="s">
        <v>122</v>
      </c>
      <c r="J49" t="s">
        <v>123</v>
      </c>
      <c r="K49" t="s">
        <v>78</v>
      </c>
      <c r="L49" t="s">
        <v>75</v>
      </c>
      <c r="M49" t="s">
        <v>76</v>
      </c>
      <c r="N49" t="s">
        <v>95</v>
      </c>
      <c r="O49" t="s">
        <v>96</v>
      </c>
      <c r="P49" t="str">
        <f t="shared" si="2"/>
        <v xml:space="preserve">-     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25.52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1</v>
      </c>
      <c r="BJ49">
        <v>1.2</v>
      </c>
      <c r="BK49">
        <v>1.5</v>
      </c>
      <c r="BL49">
        <v>76.06</v>
      </c>
      <c r="BM49">
        <v>11.41</v>
      </c>
      <c r="BN49">
        <v>87.47</v>
      </c>
      <c r="BO49">
        <v>87.47</v>
      </c>
      <c r="BQ49" t="s">
        <v>97</v>
      </c>
      <c r="BR49" t="s">
        <v>98</v>
      </c>
      <c r="BS49" s="3">
        <v>46002</v>
      </c>
      <c r="BT49" s="4">
        <v>0.41666666666666669</v>
      </c>
      <c r="BU49" t="s">
        <v>105</v>
      </c>
      <c r="BV49" t="s">
        <v>87</v>
      </c>
      <c r="BY49">
        <v>6000</v>
      </c>
      <c r="BZ49" t="s">
        <v>129</v>
      </c>
      <c r="CA49" t="s">
        <v>106</v>
      </c>
      <c r="CC49" t="s">
        <v>76</v>
      </c>
      <c r="CD49">
        <v>2013</v>
      </c>
      <c r="CE49" t="s">
        <v>90</v>
      </c>
      <c r="CF49" s="3">
        <v>46003</v>
      </c>
      <c r="CI49">
        <v>1</v>
      </c>
      <c r="CJ49">
        <v>1</v>
      </c>
      <c r="CK49">
        <v>21</v>
      </c>
      <c r="CL49" t="s">
        <v>91</v>
      </c>
    </row>
    <row r="50" spans="1:90" x14ac:dyDescent="0.3">
      <c r="A50" t="s">
        <v>72</v>
      </c>
      <c r="B50" t="s">
        <v>73</v>
      </c>
      <c r="C50" t="s">
        <v>74</v>
      </c>
      <c r="E50" t="str">
        <f>"080011702745"</f>
        <v>080011702745</v>
      </c>
      <c r="F50" s="3">
        <v>46001</v>
      </c>
      <c r="G50">
        <v>202609</v>
      </c>
      <c r="H50" t="s">
        <v>79</v>
      </c>
      <c r="I50" t="s">
        <v>80</v>
      </c>
      <c r="J50" t="s">
        <v>158</v>
      </c>
      <c r="K50" t="s">
        <v>78</v>
      </c>
      <c r="L50" t="s">
        <v>75</v>
      </c>
      <c r="M50" t="s">
        <v>76</v>
      </c>
      <c r="N50" t="s">
        <v>95</v>
      </c>
      <c r="O50" t="s">
        <v>96</v>
      </c>
      <c r="P50" t="str">
        <f t="shared" si="2"/>
        <v xml:space="preserve">-     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25.52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0.2</v>
      </c>
      <c r="BJ50">
        <v>1.4</v>
      </c>
      <c r="BK50">
        <v>1.5</v>
      </c>
      <c r="BL50">
        <v>76.06</v>
      </c>
      <c r="BM50">
        <v>11.41</v>
      </c>
      <c r="BN50">
        <v>87.47</v>
      </c>
      <c r="BO50">
        <v>87.47</v>
      </c>
      <c r="BQ50" t="s">
        <v>97</v>
      </c>
      <c r="BR50" t="s">
        <v>98</v>
      </c>
      <c r="BS50" t="s">
        <v>212</v>
      </c>
      <c r="BY50">
        <v>6961.95</v>
      </c>
      <c r="BZ50" t="s">
        <v>129</v>
      </c>
      <c r="CC50" t="s">
        <v>76</v>
      </c>
      <c r="CD50">
        <v>2013</v>
      </c>
      <c r="CE50" t="s">
        <v>90</v>
      </c>
      <c r="CI50">
        <v>1</v>
      </c>
      <c r="CJ50" t="s">
        <v>212</v>
      </c>
      <c r="CK50">
        <v>21</v>
      </c>
      <c r="CL50" t="s">
        <v>91</v>
      </c>
    </row>
    <row r="51" spans="1:90" x14ac:dyDescent="0.3">
      <c r="A51" t="s">
        <v>72</v>
      </c>
      <c r="B51" t="s">
        <v>73</v>
      </c>
      <c r="C51" t="s">
        <v>74</v>
      </c>
      <c r="E51" t="str">
        <f>"080011702748"</f>
        <v>080011702748</v>
      </c>
      <c r="F51" s="3">
        <v>46001</v>
      </c>
      <c r="G51">
        <v>202609</v>
      </c>
      <c r="H51" t="s">
        <v>79</v>
      </c>
      <c r="I51" t="s">
        <v>80</v>
      </c>
      <c r="J51" t="s">
        <v>159</v>
      </c>
      <c r="K51" t="s">
        <v>78</v>
      </c>
      <c r="L51" t="s">
        <v>75</v>
      </c>
      <c r="M51" t="s">
        <v>76</v>
      </c>
      <c r="N51" t="s">
        <v>95</v>
      </c>
      <c r="O51" t="s">
        <v>96</v>
      </c>
      <c r="P51" t="str">
        <f t="shared" si="2"/>
        <v xml:space="preserve">-     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25.52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1</v>
      </c>
      <c r="BJ51">
        <v>0.2</v>
      </c>
      <c r="BK51">
        <v>1</v>
      </c>
      <c r="BL51">
        <v>76.06</v>
      </c>
      <c r="BM51">
        <v>11.41</v>
      </c>
      <c r="BN51">
        <v>87.47</v>
      </c>
      <c r="BO51">
        <v>87.47</v>
      </c>
      <c r="BQ51" t="s">
        <v>97</v>
      </c>
      <c r="BR51" t="s">
        <v>98</v>
      </c>
      <c r="BS51" t="s">
        <v>212</v>
      </c>
      <c r="BY51">
        <v>1200</v>
      </c>
      <c r="BZ51" t="s">
        <v>129</v>
      </c>
      <c r="CC51" t="s">
        <v>76</v>
      </c>
      <c r="CD51">
        <v>2013</v>
      </c>
      <c r="CE51" t="s">
        <v>90</v>
      </c>
      <c r="CI51">
        <v>1</v>
      </c>
      <c r="CJ51" t="s">
        <v>212</v>
      </c>
      <c r="CK51">
        <v>21</v>
      </c>
      <c r="CL51" t="s">
        <v>91</v>
      </c>
    </row>
    <row r="52" spans="1:90" x14ac:dyDescent="0.3">
      <c r="A52" t="s">
        <v>72</v>
      </c>
      <c r="B52" t="s">
        <v>73</v>
      </c>
      <c r="C52" t="s">
        <v>74</v>
      </c>
      <c r="E52" t="str">
        <f>"080011702749"</f>
        <v>080011702749</v>
      </c>
      <c r="F52" s="3">
        <v>46001</v>
      </c>
      <c r="G52">
        <v>202609</v>
      </c>
      <c r="H52" t="s">
        <v>79</v>
      </c>
      <c r="I52" t="s">
        <v>80</v>
      </c>
      <c r="J52" t="s">
        <v>160</v>
      </c>
      <c r="K52" t="s">
        <v>78</v>
      </c>
      <c r="L52" t="s">
        <v>75</v>
      </c>
      <c r="M52" t="s">
        <v>76</v>
      </c>
      <c r="N52" t="s">
        <v>95</v>
      </c>
      <c r="O52" t="s">
        <v>96</v>
      </c>
      <c r="P52" t="str">
        <f t="shared" si="2"/>
        <v xml:space="preserve">-     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25.52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1</v>
      </c>
      <c r="BJ52">
        <v>0.2</v>
      </c>
      <c r="BK52">
        <v>1</v>
      </c>
      <c r="BL52">
        <v>76.06</v>
      </c>
      <c r="BM52">
        <v>11.41</v>
      </c>
      <c r="BN52">
        <v>87.47</v>
      </c>
      <c r="BO52">
        <v>87.47</v>
      </c>
      <c r="BQ52" t="s">
        <v>97</v>
      </c>
      <c r="BR52" t="s">
        <v>98</v>
      </c>
      <c r="BS52" s="3">
        <v>46002</v>
      </c>
      <c r="BT52" s="4">
        <v>0.41666666666666669</v>
      </c>
      <c r="BU52" t="s">
        <v>105</v>
      </c>
      <c r="BV52" t="s">
        <v>87</v>
      </c>
      <c r="BY52">
        <v>1200</v>
      </c>
      <c r="BZ52" t="s">
        <v>129</v>
      </c>
      <c r="CA52" t="s">
        <v>106</v>
      </c>
      <c r="CC52" t="s">
        <v>76</v>
      </c>
      <c r="CD52">
        <v>2013</v>
      </c>
      <c r="CE52" t="s">
        <v>90</v>
      </c>
      <c r="CF52" s="3">
        <v>46003</v>
      </c>
      <c r="CI52">
        <v>1</v>
      </c>
      <c r="CJ52">
        <v>1</v>
      </c>
      <c r="CK52">
        <v>21</v>
      </c>
      <c r="CL52" t="s">
        <v>91</v>
      </c>
    </row>
    <row r="53" spans="1:90" x14ac:dyDescent="0.3">
      <c r="A53" t="s">
        <v>72</v>
      </c>
      <c r="B53" t="s">
        <v>73</v>
      </c>
      <c r="C53" t="s">
        <v>74</v>
      </c>
      <c r="E53" t="str">
        <f>"080011702751"</f>
        <v>080011702751</v>
      </c>
      <c r="F53" s="3">
        <v>46001</v>
      </c>
      <c r="G53">
        <v>202609</v>
      </c>
      <c r="H53" t="s">
        <v>79</v>
      </c>
      <c r="I53" t="s">
        <v>80</v>
      </c>
      <c r="J53" t="s">
        <v>210</v>
      </c>
      <c r="K53" t="s">
        <v>78</v>
      </c>
      <c r="L53" t="s">
        <v>75</v>
      </c>
      <c r="M53" t="s">
        <v>76</v>
      </c>
      <c r="N53" t="s">
        <v>95</v>
      </c>
      <c r="O53" t="s">
        <v>96</v>
      </c>
      <c r="P53" t="str">
        <f t="shared" si="2"/>
        <v xml:space="preserve">-    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25.52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0.4</v>
      </c>
      <c r="BJ53">
        <v>2</v>
      </c>
      <c r="BK53">
        <v>2</v>
      </c>
      <c r="BL53">
        <v>76.06</v>
      </c>
      <c r="BM53">
        <v>11.41</v>
      </c>
      <c r="BN53">
        <v>87.47</v>
      </c>
      <c r="BO53">
        <v>87.47</v>
      </c>
      <c r="BQ53" t="s">
        <v>97</v>
      </c>
      <c r="BR53" t="s">
        <v>98</v>
      </c>
      <c r="BS53" t="s">
        <v>212</v>
      </c>
      <c r="BY53">
        <v>9937.5</v>
      </c>
      <c r="BZ53" t="s">
        <v>129</v>
      </c>
      <c r="CC53" t="s">
        <v>76</v>
      </c>
      <c r="CD53">
        <v>2013</v>
      </c>
      <c r="CE53" t="s">
        <v>90</v>
      </c>
      <c r="CI53">
        <v>1</v>
      </c>
      <c r="CJ53" t="s">
        <v>212</v>
      </c>
      <c r="CK53">
        <v>21</v>
      </c>
      <c r="CL53" t="s">
        <v>91</v>
      </c>
    </row>
    <row r="54" spans="1:90" x14ac:dyDescent="0.3">
      <c r="A54" t="s">
        <v>72</v>
      </c>
      <c r="B54" t="s">
        <v>73</v>
      </c>
      <c r="C54" t="s">
        <v>74</v>
      </c>
      <c r="E54" t="str">
        <f>"009944943345"</f>
        <v>009944943345</v>
      </c>
      <c r="F54" s="3">
        <v>46001</v>
      </c>
      <c r="G54">
        <v>202609</v>
      </c>
      <c r="H54" t="s">
        <v>102</v>
      </c>
      <c r="I54" t="s">
        <v>103</v>
      </c>
      <c r="J54" t="s">
        <v>161</v>
      </c>
      <c r="K54" t="s">
        <v>78</v>
      </c>
      <c r="L54" t="s">
        <v>79</v>
      </c>
      <c r="M54" t="s">
        <v>80</v>
      </c>
      <c r="N54" t="s">
        <v>177</v>
      </c>
      <c r="O54" t="s">
        <v>96</v>
      </c>
      <c r="P54" t="str">
        <f>"                              "</f>
        <v xml:space="preserve">      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25.52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0.5</v>
      </c>
      <c r="BJ54">
        <v>0.5</v>
      </c>
      <c r="BK54">
        <v>0.5</v>
      </c>
      <c r="BL54">
        <v>76.06</v>
      </c>
      <c r="BM54">
        <v>11.41</v>
      </c>
      <c r="BN54">
        <v>87.47</v>
      </c>
      <c r="BO54">
        <v>87.47</v>
      </c>
      <c r="BR54" t="s">
        <v>178</v>
      </c>
      <c r="BS54" t="s">
        <v>212</v>
      </c>
      <c r="BY54">
        <v>2400</v>
      </c>
      <c r="BZ54" t="s">
        <v>129</v>
      </c>
      <c r="CC54" t="s">
        <v>80</v>
      </c>
      <c r="CD54">
        <v>8000</v>
      </c>
      <c r="CE54" t="s">
        <v>90</v>
      </c>
      <c r="CI54">
        <v>2</v>
      </c>
      <c r="CJ54" t="s">
        <v>212</v>
      </c>
      <c r="CK54">
        <v>21</v>
      </c>
      <c r="CL54" t="s">
        <v>91</v>
      </c>
    </row>
    <row r="55" spans="1:90" x14ac:dyDescent="0.3">
      <c r="A55" t="s">
        <v>72</v>
      </c>
      <c r="B55" t="s">
        <v>73</v>
      </c>
      <c r="C55" t="s">
        <v>74</v>
      </c>
      <c r="E55" t="str">
        <f>"009944888147"</f>
        <v>009944888147</v>
      </c>
      <c r="F55" s="3">
        <v>46001</v>
      </c>
      <c r="G55">
        <v>202609</v>
      </c>
      <c r="H55" t="s">
        <v>75</v>
      </c>
      <c r="I55" t="s">
        <v>76</v>
      </c>
      <c r="J55" t="s">
        <v>213</v>
      </c>
      <c r="K55" t="s">
        <v>78</v>
      </c>
      <c r="L55" t="s">
        <v>79</v>
      </c>
      <c r="M55" t="s">
        <v>80</v>
      </c>
      <c r="N55" t="s">
        <v>214</v>
      </c>
      <c r="O55" t="s">
        <v>96</v>
      </c>
      <c r="P55" t="str">
        <f>"N A                           "</f>
        <v xml:space="preserve">N A   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25.52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2</v>
      </c>
      <c r="BJ55">
        <v>0.7</v>
      </c>
      <c r="BK55">
        <v>2</v>
      </c>
      <c r="BL55">
        <v>76.06</v>
      </c>
      <c r="BM55">
        <v>11.41</v>
      </c>
      <c r="BN55">
        <v>87.47</v>
      </c>
      <c r="BO55">
        <v>87.47</v>
      </c>
      <c r="BQ55" t="s">
        <v>215</v>
      </c>
      <c r="BR55" t="s">
        <v>117</v>
      </c>
      <c r="BS55" s="3">
        <v>46002</v>
      </c>
      <c r="BT55" s="4">
        <v>0.49513888888888891</v>
      </c>
      <c r="BU55" t="s">
        <v>216</v>
      </c>
      <c r="BV55" t="s">
        <v>91</v>
      </c>
      <c r="BW55" t="s">
        <v>217</v>
      </c>
      <c r="BX55" t="s">
        <v>218</v>
      </c>
      <c r="BY55">
        <v>3600</v>
      </c>
      <c r="BZ55" t="s">
        <v>129</v>
      </c>
      <c r="CA55" t="s">
        <v>219</v>
      </c>
      <c r="CC55" t="s">
        <v>80</v>
      </c>
      <c r="CD55">
        <v>8001</v>
      </c>
      <c r="CE55" t="s">
        <v>90</v>
      </c>
      <c r="CI55">
        <v>1</v>
      </c>
      <c r="CJ55">
        <v>1</v>
      </c>
      <c r="CK55">
        <v>21</v>
      </c>
      <c r="CL55" t="s">
        <v>91</v>
      </c>
    </row>
    <row r="56" spans="1:90" x14ac:dyDescent="0.3">
      <c r="A56" t="s">
        <v>72</v>
      </c>
      <c r="B56" t="s">
        <v>73</v>
      </c>
      <c r="C56" t="s">
        <v>74</v>
      </c>
      <c r="E56" t="str">
        <f>"009945144591"</f>
        <v>009945144591</v>
      </c>
      <c r="F56" s="3">
        <v>46001</v>
      </c>
      <c r="G56">
        <v>202609</v>
      </c>
      <c r="H56" t="s">
        <v>143</v>
      </c>
      <c r="I56" t="s">
        <v>144</v>
      </c>
      <c r="J56" t="s">
        <v>145</v>
      </c>
      <c r="K56" t="s">
        <v>78</v>
      </c>
      <c r="L56" t="s">
        <v>75</v>
      </c>
      <c r="M56" t="s">
        <v>76</v>
      </c>
      <c r="N56" t="s">
        <v>146</v>
      </c>
      <c r="O56" t="s">
        <v>96</v>
      </c>
      <c r="P56" t="str">
        <f>"N A                           "</f>
        <v xml:space="preserve">N A   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19.940000000000001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0.5</v>
      </c>
      <c r="BJ56">
        <v>1</v>
      </c>
      <c r="BK56">
        <v>1</v>
      </c>
      <c r="BL56">
        <v>59.42</v>
      </c>
      <c r="BM56">
        <v>8.91</v>
      </c>
      <c r="BN56">
        <v>68.33</v>
      </c>
      <c r="BO56">
        <v>68.33</v>
      </c>
      <c r="BQ56" t="s">
        <v>147</v>
      </c>
      <c r="BR56" t="s">
        <v>148</v>
      </c>
      <c r="BS56" s="3">
        <v>46002</v>
      </c>
      <c r="BT56" s="4">
        <v>0.41666666666666669</v>
      </c>
      <c r="BU56" t="s">
        <v>105</v>
      </c>
      <c r="BV56" t="s">
        <v>87</v>
      </c>
      <c r="BY56">
        <v>4957.08</v>
      </c>
      <c r="BZ56" t="s">
        <v>129</v>
      </c>
      <c r="CA56" t="s">
        <v>106</v>
      </c>
      <c r="CC56" t="s">
        <v>76</v>
      </c>
      <c r="CD56">
        <v>2013</v>
      </c>
      <c r="CE56" t="s">
        <v>90</v>
      </c>
      <c r="CF56" s="3">
        <v>46003</v>
      </c>
      <c r="CI56">
        <v>1</v>
      </c>
      <c r="CJ56">
        <v>1</v>
      </c>
      <c r="CK56">
        <v>22</v>
      </c>
      <c r="CL56" t="s">
        <v>91</v>
      </c>
    </row>
    <row r="57" spans="1:90" x14ac:dyDescent="0.3">
      <c r="A57" t="s">
        <v>72</v>
      </c>
      <c r="B57" t="s">
        <v>73</v>
      </c>
      <c r="C57" t="s">
        <v>74</v>
      </c>
      <c r="E57" t="str">
        <f>"009945262392"</f>
        <v>009945262392</v>
      </c>
      <c r="F57" s="3">
        <v>46001</v>
      </c>
      <c r="G57">
        <v>202609</v>
      </c>
      <c r="H57" t="s">
        <v>79</v>
      </c>
      <c r="I57" t="s">
        <v>80</v>
      </c>
      <c r="J57" t="s">
        <v>138</v>
      </c>
      <c r="K57" t="s">
        <v>78</v>
      </c>
      <c r="L57" t="s">
        <v>75</v>
      </c>
      <c r="M57" t="s">
        <v>76</v>
      </c>
      <c r="N57" t="s">
        <v>95</v>
      </c>
      <c r="O57" t="s">
        <v>96</v>
      </c>
      <c r="P57" t="str">
        <f>"na                            "</f>
        <v xml:space="preserve">na    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25.52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1</v>
      </c>
      <c r="BJ57">
        <v>0.2</v>
      </c>
      <c r="BK57">
        <v>1</v>
      </c>
      <c r="BL57">
        <v>76.06</v>
      </c>
      <c r="BM57">
        <v>11.41</v>
      </c>
      <c r="BN57">
        <v>87.47</v>
      </c>
      <c r="BO57">
        <v>87.47</v>
      </c>
      <c r="BQ57" t="s">
        <v>147</v>
      </c>
      <c r="BR57" t="s">
        <v>139</v>
      </c>
      <c r="BS57" t="s">
        <v>212</v>
      </c>
      <c r="BY57">
        <v>1200</v>
      </c>
      <c r="BZ57" t="s">
        <v>129</v>
      </c>
      <c r="CC57" t="s">
        <v>76</v>
      </c>
      <c r="CD57">
        <v>2016</v>
      </c>
      <c r="CE57" t="s">
        <v>90</v>
      </c>
      <c r="CI57">
        <v>1</v>
      </c>
      <c r="CJ57" t="s">
        <v>212</v>
      </c>
      <c r="CK57">
        <v>21</v>
      </c>
      <c r="CL57" t="s">
        <v>91</v>
      </c>
    </row>
    <row r="58" spans="1:90" x14ac:dyDescent="0.3">
      <c r="A58" t="s">
        <v>72</v>
      </c>
      <c r="B58" t="s">
        <v>73</v>
      </c>
      <c r="C58" t="s">
        <v>74</v>
      </c>
      <c r="E58" t="str">
        <f>"009944778761"</f>
        <v>009944778761</v>
      </c>
      <c r="F58" s="3">
        <v>46000</v>
      </c>
      <c r="G58">
        <v>202609</v>
      </c>
      <c r="H58" t="s">
        <v>79</v>
      </c>
      <c r="I58" t="s">
        <v>80</v>
      </c>
      <c r="J58" t="s">
        <v>138</v>
      </c>
      <c r="K58" t="s">
        <v>78</v>
      </c>
      <c r="L58" t="s">
        <v>75</v>
      </c>
      <c r="M58" t="s">
        <v>76</v>
      </c>
      <c r="N58" t="s">
        <v>95</v>
      </c>
      <c r="O58" t="s">
        <v>96</v>
      </c>
      <c r="P58" t="str">
        <f>"NA                            "</f>
        <v xml:space="preserve">NA    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25.52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1</v>
      </c>
      <c r="BJ58">
        <v>0.5</v>
      </c>
      <c r="BK58">
        <v>1</v>
      </c>
      <c r="BL58">
        <v>76.06</v>
      </c>
      <c r="BM58">
        <v>11.41</v>
      </c>
      <c r="BN58">
        <v>87.47</v>
      </c>
      <c r="BO58">
        <v>87.47</v>
      </c>
      <c r="BQ58" t="s">
        <v>139</v>
      </c>
      <c r="BR58" t="s">
        <v>139</v>
      </c>
      <c r="BS58" s="3">
        <v>46002</v>
      </c>
      <c r="BT58" s="4">
        <v>0.41666666666666669</v>
      </c>
      <c r="BU58" t="s">
        <v>105</v>
      </c>
      <c r="BV58" t="s">
        <v>91</v>
      </c>
      <c r="BW58" t="s">
        <v>141</v>
      </c>
      <c r="BX58" t="s">
        <v>142</v>
      </c>
      <c r="BY58">
        <v>2400</v>
      </c>
      <c r="BZ58" t="s">
        <v>129</v>
      </c>
      <c r="CA58" t="s">
        <v>106</v>
      </c>
      <c r="CC58" t="s">
        <v>76</v>
      </c>
      <c r="CD58">
        <v>2013</v>
      </c>
      <c r="CE58" t="s">
        <v>90</v>
      </c>
      <c r="CF58" s="3">
        <v>46003</v>
      </c>
      <c r="CI58">
        <v>1</v>
      </c>
      <c r="CJ58">
        <v>2</v>
      </c>
      <c r="CK58">
        <v>21</v>
      </c>
      <c r="CL58" t="s">
        <v>91</v>
      </c>
    </row>
    <row r="59" spans="1:90" x14ac:dyDescent="0.3">
      <c r="A59" t="s">
        <v>72</v>
      </c>
      <c r="B59" t="s">
        <v>73</v>
      </c>
      <c r="C59" t="s">
        <v>74</v>
      </c>
      <c r="E59" t="str">
        <f>"009945070933"</f>
        <v>009945070933</v>
      </c>
      <c r="F59" s="3">
        <v>46001</v>
      </c>
      <c r="G59">
        <v>202609</v>
      </c>
      <c r="H59" t="s">
        <v>75</v>
      </c>
      <c r="I59" t="s">
        <v>76</v>
      </c>
      <c r="J59" t="s">
        <v>167</v>
      </c>
      <c r="K59" t="s">
        <v>78</v>
      </c>
      <c r="L59" t="s">
        <v>75</v>
      </c>
      <c r="M59" t="s">
        <v>76</v>
      </c>
      <c r="N59" t="s">
        <v>220</v>
      </c>
      <c r="O59" t="s">
        <v>96</v>
      </c>
      <c r="P59" t="str">
        <f>"N A                           "</f>
        <v xml:space="preserve">N A   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19.940000000000001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1</v>
      </c>
      <c r="BJ59">
        <v>0.5</v>
      </c>
      <c r="BK59">
        <v>1</v>
      </c>
      <c r="BL59">
        <v>59.42</v>
      </c>
      <c r="BM59">
        <v>8.91</v>
      </c>
      <c r="BN59">
        <v>68.33</v>
      </c>
      <c r="BO59">
        <v>68.33</v>
      </c>
      <c r="BQ59" t="s">
        <v>97</v>
      </c>
      <c r="BR59" t="s">
        <v>221</v>
      </c>
      <c r="BS59" s="3">
        <v>46002</v>
      </c>
      <c r="BT59" s="4">
        <v>0.41666666666666669</v>
      </c>
      <c r="BU59" t="s">
        <v>105</v>
      </c>
      <c r="BV59" t="s">
        <v>87</v>
      </c>
      <c r="BY59">
        <v>2400</v>
      </c>
      <c r="BZ59" t="s">
        <v>129</v>
      </c>
      <c r="CA59" t="s">
        <v>106</v>
      </c>
      <c r="CC59" t="s">
        <v>76</v>
      </c>
      <c r="CD59">
        <v>2013</v>
      </c>
      <c r="CE59" t="s">
        <v>90</v>
      </c>
      <c r="CF59" s="3">
        <v>46003</v>
      </c>
      <c r="CI59">
        <v>1</v>
      </c>
      <c r="CJ59">
        <v>1</v>
      </c>
      <c r="CK59">
        <v>22</v>
      </c>
      <c r="CL59" t="s">
        <v>91</v>
      </c>
    </row>
    <row r="60" spans="1:90" x14ac:dyDescent="0.3">
      <c r="A60" t="s">
        <v>72</v>
      </c>
      <c r="B60" t="s">
        <v>73</v>
      </c>
      <c r="C60" t="s">
        <v>74</v>
      </c>
      <c r="E60" t="str">
        <f>"009945141989"</f>
        <v>009945141989</v>
      </c>
      <c r="F60" s="3">
        <v>46001</v>
      </c>
      <c r="G60">
        <v>202609</v>
      </c>
      <c r="H60" t="s">
        <v>169</v>
      </c>
      <c r="I60" t="s">
        <v>170</v>
      </c>
      <c r="J60" t="s">
        <v>222</v>
      </c>
      <c r="K60" t="s">
        <v>78</v>
      </c>
      <c r="L60" t="s">
        <v>75</v>
      </c>
      <c r="M60" t="s">
        <v>76</v>
      </c>
      <c r="N60" t="s">
        <v>223</v>
      </c>
      <c r="O60" t="s">
        <v>96</v>
      </c>
      <c r="P60" t="str">
        <f>"NOREF                         "</f>
        <v xml:space="preserve">NOREF 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25.52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1</v>
      </c>
      <c r="BJ60">
        <v>0.2</v>
      </c>
      <c r="BK60">
        <v>1</v>
      </c>
      <c r="BL60">
        <v>76.06</v>
      </c>
      <c r="BM60">
        <v>11.41</v>
      </c>
      <c r="BN60">
        <v>87.47</v>
      </c>
      <c r="BO60">
        <v>87.47</v>
      </c>
      <c r="BQ60" t="s">
        <v>97</v>
      </c>
      <c r="BR60" t="s">
        <v>224</v>
      </c>
      <c r="BS60" s="3">
        <v>46002</v>
      </c>
      <c r="BT60" s="4">
        <v>0.41666666666666669</v>
      </c>
      <c r="BU60" t="s">
        <v>105</v>
      </c>
      <c r="BV60" t="s">
        <v>87</v>
      </c>
      <c r="BY60">
        <v>1200</v>
      </c>
      <c r="BZ60" t="s">
        <v>129</v>
      </c>
      <c r="CA60" t="s">
        <v>106</v>
      </c>
      <c r="CC60" t="s">
        <v>76</v>
      </c>
      <c r="CD60">
        <v>2016</v>
      </c>
      <c r="CE60" t="s">
        <v>139</v>
      </c>
      <c r="CF60" s="3">
        <v>46003</v>
      </c>
      <c r="CI60">
        <v>1</v>
      </c>
      <c r="CJ60">
        <v>1</v>
      </c>
      <c r="CK60">
        <v>21</v>
      </c>
      <c r="CL60" t="s">
        <v>91</v>
      </c>
    </row>
    <row r="61" spans="1:90" x14ac:dyDescent="0.3">
      <c r="A61" t="s">
        <v>72</v>
      </c>
      <c r="B61" t="s">
        <v>73</v>
      </c>
      <c r="C61" t="s">
        <v>74</v>
      </c>
      <c r="E61" t="str">
        <f>"009945173949"</f>
        <v>009945173949</v>
      </c>
      <c r="F61" s="3">
        <v>46001</v>
      </c>
      <c r="G61">
        <v>202609</v>
      </c>
      <c r="H61" t="s">
        <v>169</v>
      </c>
      <c r="I61" t="s">
        <v>170</v>
      </c>
      <c r="J61" t="s">
        <v>225</v>
      </c>
      <c r="K61" t="s">
        <v>78</v>
      </c>
      <c r="L61" t="s">
        <v>75</v>
      </c>
      <c r="M61" t="s">
        <v>76</v>
      </c>
      <c r="N61" t="s">
        <v>223</v>
      </c>
      <c r="O61" t="s">
        <v>96</v>
      </c>
      <c r="P61" t="str">
        <f>"NOREF                         "</f>
        <v xml:space="preserve">NOREF 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25.52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1</v>
      </c>
      <c r="BJ61">
        <v>0.2</v>
      </c>
      <c r="BK61">
        <v>1</v>
      </c>
      <c r="BL61">
        <v>76.06</v>
      </c>
      <c r="BM61">
        <v>11.41</v>
      </c>
      <c r="BN61">
        <v>87.47</v>
      </c>
      <c r="BO61">
        <v>87.47</v>
      </c>
      <c r="BQ61" t="s">
        <v>97</v>
      </c>
      <c r="BR61" t="s">
        <v>226</v>
      </c>
      <c r="BS61" s="3">
        <v>46002</v>
      </c>
      <c r="BT61" s="4">
        <v>0.41666666666666669</v>
      </c>
      <c r="BU61" t="s">
        <v>157</v>
      </c>
      <c r="BV61" t="s">
        <v>87</v>
      </c>
      <c r="BY61">
        <v>1200</v>
      </c>
      <c r="BZ61" t="s">
        <v>129</v>
      </c>
      <c r="CC61" t="s">
        <v>76</v>
      </c>
      <c r="CD61">
        <v>2091</v>
      </c>
      <c r="CE61" t="s">
        <v>139</v>
      </c>
      <c r="CF61" s="3">
        <v>46003</v>
      </c>
      <c r="CI61">
        <v>1</v>
      </c>
      <c r="CJ61">
        <v>1</v>
      </c>
      <c r="CK61">
        <v>21</v>
      </c>
      <c r="CL61" t="s">
        <v>91</v>
      </c>
    </row>
    <row r="62" spans="1:90" x14ac:dyDescent="0.3">
      <c r="A62" t="s">
        <v>72</v>
      </c>
      <c r="B62" t="s">
        <v>73</v>
      </c>
      <c r="C62" t="s">
        <v>74</v>
      </c>
      <c r="E62" t="str">
        <f>"009942839952"</f>
        <v>009942839952</v>
      </c>
      <c r="F62" s="3">
        <v>46001</v>
      </c>
      <c r="G62">
        <v>202609</v>
      </c>
      <c r="H62" t="s">
        <v>75</v>
      </c>
      <c r="I62" t="s">
        <v>76</v>
      </c>
      <c r="J62" t="s">
        <v>179</v>
      </c>
      <c r="K62" t="s">
        <v>78</v>
      </c>
      <c r="L62" t="s">
        <v>75</v>
      </c>
      <c r="M62" t="s">
        <v>76</v>
      </c>
      <c r="N62" t="s">
        <v>95</v>
      </c>
      <c r="O62" t="s">
        <v>96</v>
      </c>
      <c r="P62" t="str">
        <f>"N A                           "</f>
        <v xml:space="preserve">N A     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19.940000000000001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0.7</v>
      </c>
      <c r="BJ62">
        <v>1</v>
      </c>
      <c r="BK62">
        <v>1</v>
      </c>
      <c r="BL62">
        <v>59.42</v>
      </c>
      <c r="BM62">
        <v>8.91</v>
      </c>
      <c r="BN62">
        <v>68.33</v>
      </c>
      <c r="BO62">
        <v>68.33</v>
      </c>
      <c r="BQ62" t="s">
        <v>147</v>
      </c>
      <c r="BR62" t="s">
        <v>180</v>
      </c>
      <c r="BS62" s="3">
        <v>46002</v>
      </c>
      <c r="BT62" s="4">
        <v>0.41666666666666669</v>
      </c>
      <c r="BU62" t="s">
        <v>157</v>
      </c>
      <c r="BV62" t="s">
        <v>87</v>
      </c>
      <c r="BY62">
        <v>5009.16</v>
      </c>
      <c r="BZ62" t="s">
        <v>129</v>
      </c>
      <c r="CA62" t="s">
        <v>106</v>
      </c>
      <c r="CC62" t="s">
        <v>76</v>
      </c>
      <c r="CD62">
        <v>2013</v>
      </c>
      <c r="CE62" t="s">
        <v>90</v>
      </c>
      <c r="CF62" s="3">
        <v>46003</v>
      </c>
      <c r="CI62">
        <v>1</v>
      </c>
      <c r="CJ62">
        <v>1</v>
      </c>
      <c r="CK62">
        <v>22</v>
      </c>
      <c r="CL62" t="s">
        <v>91</v>
      </c>
    </row>
    <row r="63" spans="1:90" x14ac:dyDescent="0.3">
      <c r="A63" t="s">
        <v>72</v>
      </c>
      <c r="B63" t="s">
        <v>73</v>
      </c>
      <c r="C63" t="s">
        <v>74</v>
      </c>
      <c r="E63" t="str">
        <f>"009944943325"</f>
        <v>009944943325</v>
      </c>
      <c r="F63" s="3">
        <v>46002</v>
      </c>
      <c r="G63">
        <v>202609</v>
      </c>
      <c r="H63" t="s">
        <v>102</v>
      </c>
      <c r="I63" t="s">
        <v>103</v>
      </c>
      <c r="J63" t="s">
        <v>161</v>
      </c>
      <c r="K63" t="s">
        <v>78</v>
      </c>
      <c r="L63" t="s">
        <v>79</v>
      </c>
      <c r="M63" t="s">
        <v>80</v>
      </c>
      <c r="N63" t="s">
        <v>227</v>
      </c>
      <c r="O63" t="s">
        <v>82</v>
      </c>
      <c r="P63" t="str">
        <f>"PASTY MOOROOGAS               "</f>
        <v xml:space="preserve">PASTY MOOROOGAS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6.1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49.36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3</v>
      </c>
      <c r="BJ63">
        <v>9.3000000000000007</v>
      </c>
      <c r="BK63">
        <v>10</v>
      </c>
      <c r="BL63">
        <v>153.19999999999999</v>
      </c>
      <c r="BM63">
        <v>22.98</v>
      </c>
      <c r="BN63">
        <v>176.18</v>
      </c>
      <c r="BO63">
        <v>176.18</v>
      </c>
      <c r="BQ63" t="s">
        <v>228</v>
      </c>
      <c r="BR63" t="s">
        <v>229</v>
      </c>
      <c r="BS63" t="s">
        <v>212</v>
      </c>
      <c r="BV63" t="s">
        <v>91</v>
      </c>
      <c r="BY63">
        <v>46620</v>
      </c>
      <c r="BZ63" t="s">
        <v>137</v>
      </c>
      <c r="CC63" t="s">
        <v>80</v>
      </c>
      <c r="CD63">
        <v>8000</v>
      </c>
      <c r="CE63" t="s">
        <v>90</v>
      </c>
      <c r="CI63">
        <v>3</v>
      </c>
      <c r="CJ63" t="s">
        <v>212</v>
      </c>
      <c r="CK63">
        <v>41</v>
      </c>
      <c r="CL63" t="s">
        <v>91</v>
      </c>
    </row>
    <row r="64" spans="1:90" x14ac:dyDescent="0.3">
      <c r="A64" t="s">
        <v>72</v>
      </c>
      <c r="B64" t="s">
        <v>73</v>
      </c>
      <c r="C64" t="s">
        <v>74</v>
      </c>
      <c r="E64" t="str">
        <f>"009944881976"</f>
        <v>009944881976</v>
      </c>
      <c r="F64" s="3">
        <v>46002</v>
      </c>
      <c r="G64">
        <v>202609</v>
      </c>
      <c r="H64" t="s">
        <v>75</v>
      </c>
      <c r="I64" t="s">
        <v>76</v>
      </c>
      <c r="J64" t="s">
        <v>146</v>
      </c>
      <c r="K64" t="s">
        <v>78</v>
      </c>
      <c r="L64" t="s">
        <v>79</v>
      </c>
      <c r="M64" t="s">
        <v>80</v>
      </c>
      <c r="N64" t="s">
        <v>230</v>
      </c>
      <c r="O64" t="s">
        <v>116</v>
      </c>
      <c r="P64" t="str">
        <f t="shared" ref="P64:P72" si="3">"N A                           "</f>
        <v xml:space="preserve">N A   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215.35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3</v>
      </c>
      <c r="BI64">
        <v>9</v>
      </c>
      <c r="BJ64">
        <v>2.6</v>
      </c>
      <c r="BK64">
        <v>9</v>
      </c>
      <c r="BL64">
        <v>641.79</v>
      </c>
      <c r="BM64">
        <v>96.27</v>
      </c>
      <c r="BN64">
        <v>738.06</v>
      </c>
      <c r="BO64">
        <v>738.06</v>
      </c>
      <c r="BQ64" t="s">
        <v>231</v>
      </c>
      <c r="BR64" t="s">
        <v>232</v>
      </c>
      <c r="BS64" t="s">
        <v>212</v>
      </c>
      <c r="BV64" t="s">
        <v>91</v>
      </c>
      <c r="BY64">
        <v>13200</v>
      </c>
      <c r="BZ64" t="s">
        <v>137</v>
      </c>
      <c r="CC64" t="s">
        <v>80</v>
      </c>
      <c r="CD64">
        <v>7441</v>
      </c>
      <c r="CE64" t="s">
        <v>90</v>
      </c>
      <c r="CI64">
        <v>1</v>
      </c>
      <c r="CJ64" t="s">
        <v>212</v>
      </c>
      <c r="CK64">
        <v>31</v>
      </c>
      <c r="CL64" t="s">
        <v>91</v>
      </c>
    </row>
    <row r="65" spans="1:90" x14ac:dyDescent="0.3">
      <c r="A65" t="s">
        <v>72</v>
      </c>
      <c r="B65" t="s">
        <v>73</v>
      </c>
      <c r="C65" t="s">
        <v>74</v>
      </c>
      <c r="E65" t="str">
        <f>"009944881986"</f>
        <v>009944881986</v>
      </c>
      <c r="F65" s="3">
        <v>46002</v>
      </c>
      <c r="G65">
        <v>202609</v>
      </c>
      <c r="H65" t="s">
        <v>75</v>
      </c>
      <c r="I65" t="s">
        <v>76</v>
      </c>
      <c r="J65" t="s">
        <v>146</v>
      </c>
      <c r="K65" t="s">
        <v>78</v>
      </c>
      <c r="L65" t="s">
        <v>79</v>
      </c>
      <c r="M65" t="s">
        <v>80</v>
      </c>
      <c r="N65" t="s">
        <v>233</v>
      </c>
      <c r="O65" t="s">
        <v>116</v>
      </c>
      <c r="P65" t="str">
        <f t="shared" si="3"/>
        <v xml:space="preserve">N A   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191.43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3</v>
      </c>
      <c r="BI65">
        <v>8</v>
      </c>
      <c r="BJ65">
        <v>2.4</v>
      </c>
      <c r="BK65">
        <v>8</v>
      </c>
      <c r="BL65">
        <v>570.49</v>
      </c>
      <c r="BM65">
        <v>85.57</v>
      </c>
      <c r="BN65">
        <v>656.06</v>
      </c>
      <c r="BO65">
        <v>656.06</v>
      </c>
      <c r="BQ65" t="s">
        <v>231</v>
      </c>
      <c r="BR65" t="s">
        <v>232</v>
      </c>
      <c r="BS65" t="s">
        <v>212</v>
      </c>
      <c r="BV65" t="s">
        <v>91</v>
      </c>
      <c r="BY65">
        <v>7200</v>
      </c>
      <c r="BZ65" t="s">
        <v>137</v>
      </c>
      <c r="CC65" t="s">
        <v>80</v>
      </c>
      <c r="CD65">
        <v>7530</v>
      </c>
      <c r="CE65" t="s">
        <v>90</v>
      </c>
      <c r="CI65">
        <v>1</v>
      </c>
      <c r="CJ65" t="s">
        <v>212</v>
      </c>
      <c r="CK65">
        <v>31</v>
      </c>
      <c r="CL65" t="s">
        <v>91</v>
      </c>
    </row>
    <row r="66" spans="1:90" x14ac:dyDescent="0.3">
      <c r="A66" t="s">
        <v>72</v>
      </c>
      <c r="B66" t="s">
        <v>73</v>
      </c>
      <c r="C66" t="s">
        <v>74</v>
      </c>
      <c r="E66" t="str">
        <f>"009944881980"</f>
        <v>009944881980</v>
      </c>
      <c r="F66" s="3">
        <v>46002</v>
      </c>
      <c r="G66">
        <v>202609</v>
      </c>
      <c r="H66" t="s">
        <v>75</v>
      </c>
      <c r="I66" t="s">
        <v>76</v>
      </c>
      <c r="J66" t="s">
        <v>146</v>
      </c>
      <c r="K66" t="s">
        <v>78</v>
      </c>
      <c r="L66" t="s">
        <v>79</v>
      </c>
      <c r="M66" t="s">
        <v>80</v>
      </c>
      <c r="N66" t="s">
        <v>234</v>
      </c>
      <c r="O66" t="s">
        <v>116</v>
      </c>
      <c r="P66" t="str">
        <f t="shared" si="3"/>
        <v xml:space="preserve">N A   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191.43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3</v>
      </c>
      <c r="BI66">
        <v>8</v>
      </c>
      <c r="BJ66">
        <v>2.4</v>
      </c>
      <c r="BK66">
        <v>8</v>
      </c>
      <c r="BL66">
        <v>570.49</v>
      </c>
      <c r="BM66">
        <v>85.57</v>
      </c>
      <c r="BN66">
        <v>656.06</v>
      </c>
      <c r="BO66">
        <v>656.06</v>
      </c>
      <c r="BQ66" t="s">
        <v>231</v>
      </c>
      <c r="BR66" t="s">
        <v>232</v>
      </c>
      <c r="BS66" t="s">
        <v>212</v>
      </c>
      <c r="BV66" t="s">
        <v>91</v>
      </c>
      <c r="BY66">
        <v>7200</v>
      </c>
      <c r="BZ66" t="s">
        <v>137</v>
      </c>
      <c r="CC66" t="s">
        <v>80</v>
      </c>
      <c r="CD66">
        <v>7735</v>
      </c>
      <c r="CE66" t="s">
        <v>90</v>
      </c>
      <c r="CI66">
        <v>1</v>
      </c>
      <c r="CJ66" t="s">
        <v>212</v>
      </c>
      <c r="CK66">
        <v>31</v>
      </c>
      <c r="CL66" t="s">
        <v>91</v>
      </c>
    </row>
    <row r="67" spans="1:90" x14ac:dyDescent="0.3">
      <c r="A67" t="s">
        <v>72</v>
      </c>
      <c r="B67" t="s">
        <v>73</v>
      </c>
      <c r="C67" t="s">
        <v>74</v>
      </c>
      <c r="E67" t="str">
        <f>"009944881978"</f>
        <v>009944881978</v>
      </c>
      <c r="F67" s="3">
        <v>46002</v>
      </c>
      <c r="G67">
        <v>202609</v>
      </c>
      <c r="H67" t="s">
        <v>75</v>
      </c>
      <c r="I67" t="s">
        <v>76</v>
      </c>
      <c r="J67" t="s">
        <v>146</v>
      </c>
      <c r="K67" t="s">
        <v>78</v>
      </c>
      <c r="L67" t="s">
        <v>79</v>
      </c>
      <c r="M67" t="s">
        <v>80</v>
      </c>
      <c r="N67" t="s">
        <v>235</v>
      </c>
      <c r="O67" t="s">
        <v>116</v>
      </c>
      <c r="P67" t="str">
        <f t="shared" si="3"/>
        <v xml:space="preserve">N A   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191.43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3</v>
      </c>
      <c r="BI67">
        <v>8</v>
      </c>
      <c r="BJ67">
        <v>2.4</v>
      </c>
      <c r="BK67">
        <v>8</v>
      </c>
      <c r="BL67">
        <v>570.49</v>
      </c>
      <c r="BM67">
        <v>85.57</v>
      </c>
      <c r="BN67">
        <v>656.06</v>
      </c>
      <c r="BO67">
        <v>656.06</v>
      </c>
      <c r="BQ67" t="s">
        <v>231</v>
      </c>
      <c r="BR67" t="s">
        <v>232</v>
      </c>
      <c r="BS67" t="s">
        <v>212</v>
      </c>
      <c r="BV67" t="s">
        <v>91</v>
      </c>
      <c r="BY67">
        <v>7200</v>
      </c>
      <c r="BZ67" t="s">
        <v>137</v>
      </c>
      <c r="CC67" t="s">
        <v>80</v>
      </c>
      <c r="CD67">
        <v>7561</v>
      </c>
      <c r="CE67" t="s">
        <v>90</v>
      </c>
      <c r="CI67">
        <v>1</v>
      </c>
      <c r="CJ67" t="s">
        <v>212</v>
      </c>
      <c r="CK67">
        <v>31</v>
      </c>
      <c r="CL67" t="s">
        <v>91</v>
      </c>
    </row>
    <row r="68" spans="1:90" x14ac:dyDescent="0.3">
      <c r="A68" t="s">
        <v>72</v>
      </c>
      <c r="B68" t="s">
        <v>73</v>
      </c>
      <c r="C68" t="s">
        <v>74</v>
      </c>
      <c r="E68" t="str">
        <f>"009944881984"</f>
        <v>009944881984</v>
      </c>
      <c r="F68" s="3">
        <v>46002</v>
      </c>
      <c r="G68">
        <v>202609</v>
      </c>
      <c r="H68" t="s">
        <v>75</v>
      </c>
      <c r="I68" t="s">
        <v>76</v>
      </c>
      <c r="J68" t="s">
        <v>146</v>
      </c>
      <c r="K68" t="s">
        <v>78</v>
      </c>
      <c r="L68" t="s">
        <v>102</v>
      </c>
      <c r="M68" t="s">
        <v>103</v>
      </c>
      <c r="N68" t="s">
        <v>236</v>
      </c>
      <c r="O68" t="s">
        <v>116</v>
      </c>
      <c r="P68" t="str">
        <f t="shared" si="3"/>
        <v xml:space="preserve">N A   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71.790000000000006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3</v>
      </c>
      <c r="BI68">
        <v>3</v>
      </c>
      <c r="BJ68">
        <v>1.1000000000000001</v>
      </c>
      <c r="BK68">
        <v>3</v>
      </c>
      <c r="BL68">
        <v>213.95</v>
      </c>
      <c r="BM68">
        <v>32.090000000000003</v>
      </c>
      <c r="BN68">
        <v>246.04</v>
      </c>
      <c r="BO68">
        <v>246.04</v>
      </c>
      <c r="BQ68" t="s">
        <v>231</v>
      </c>
      <c r="BR68" t="s">
        <v>232</v>
      </c>
      <c r="BS68" t="s">
        <v>212</v>
      </c>
      <c r="BV68" t="s">
        <v>91</v>
      </c>
      <c r="BY68">
        <v>4200</v>
      </c>
      <c r="BZ68" t="s">
        <v>137</v>
      </c>
      <c r="CC68" t="s">
        <v>103</v>
      </c>
      <c r="CD68">
        <v>4001</v>
      </c>
      <c r="CE68" t="s">
        <v>90</v>
      </c>
      <c r="CI68">
        <v>1</v>
      </c>
      <c r="CJ68" t="s">
        <v>212</v>
      </c>
      <c r="CK68">
        <v>31</v>
      </c>
      <c r="CL68" t="s">
        <v>91</v>
      </c>
    </row>
    <row r="69" spans="1:90" x14ac:dyDescent="0.3">
      <c r="A69" t="s">
        <v>72</v>
      </c>
      <c r="B69" t="s">
        <v>73</v>
      </c>
      <c r="C69" t="s">
        <v>74</v>
      </c>
      <c r="E69" t="str">
        <f>"009944881982"</f>
        <v>009944881982</v>
      </c>
      <c r="F69" s="3">
        <v>46002</v>
      </c>
      <c r="G69">
        <v>202609</v>
      </c>
      <c r="H69" t="s">
        <v>75</v>
      </c>
      <c r="I69" t="s">
        <v>76</v>
      </c>
      <c r="J69" t="s">
        <v>146</v>
      </c>
      <c r="K69" t="s">
        <v>78</v>
      </c>
      <c r="L69" t="s">
        <v>121</v>
      </c>
      <c r="M69" t="s">
        <v>122</v>
      </c>
      <c r="N69" t="s">
        <v>237</v>
      </c>
      <c r="O69" t="s">
        <v>116</v>
      </c>
      <c r="P69" t="str">
        <f t="shared" si="3"/>
        <v xml:space="preserve">N A   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71.790000000000006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3</v>
      </c>
      <c r="BI69">
        <v>3</v>
      </c>
      <c r="BJ69">
        <v>1.1000000000000001</v>
      </c>
      <c r="BK69">
        <v>3</v>
      </c>
      <c r="BL69">
        <v>213.95</v>
      </c>
      <c r="BM69">
        <v>32.090000000000003</v>
      </c>
      <c r="BN69">
        <v>246.04</v>
      </c>
      <c r="BO69">
        <v>246.04</v>
      </c>
      <c r="BQ69" t="s">
        <v>231</v>
      </c>
      <c r="BR69" t="s">
        <v>232</v>
      </c>
      <c r="BS69" t="s">
        <v>212</v>
      </c>
      <c r="BV69" t="s">
        <v>91</v>
      </c>
      <c r="BY69">
        <v>4200</v>
      </c>
      <c r="BZ69" t="s">
        <v>137</v>
      </c>
      <c r="CC69" t="s">
        <v>122</v>
      </c>
      <c r="CD69">
        <v>4320</v>
      </c>
      <c r="CE69" t="s">
        <v>90</v>
      </c>
      <c r="CI69">
        <v>1</v>
      </c>
      <c r="CJ69" t="s">
        <v>212</v>
      </c>
      <c r="CK69">
        <v>31</v>
      </c>
      <c r="CL69" t="s">
        <v>91</v>
      </c>
    </row>
    <row r="70" spans="1:90" x14ac:dyDescent="0.3">
      <c r="A70" t="s">
        <v>72</v>
      </c>
      <c r="B70" t="s">
        <v>73</v>
      </c>
      <c r="C70" t="s">
        <v>74</v>
      </c>
      <c r="E70" t="str">
        <f>"009944881977"</f>
        <v>009944881977</v>
      </c>
      <c r="F70" s="3">
        <v>46002</v>
      </c>
      <c r="G70">
        <v>202609</v>
      </c>
      <c r="H70" t="s">
        <v>75</v>
      </c>
      <c r="I70" t="s">
        <v>76</v>
      </c>
      <c r="J70" t="s">
        <v>146</v>
      </c>
      <c r="K70" t="s">
        <v>78</v>
      </c>
      <c r="L70" t="s">
        <v>79</v>
      </c>
      <c r="M70" t="s">
        <v>80</v>
      </c>
      <c r="N70" t="s">
        <v>158</v>
      </c>
      <c r="O70" t="s">
        <v>116</v>
      </c>
      <c r="P70" t="str">
        <f t="shared" si="3"/>
        <v xml:space="preserve">N A   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167.5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3</v>
      </c>
      <c r="BI70">
        <v>7</v>
      </c>
      <c r="BJ70">
        <v>2.4</v>
      </c>
      <c r="BK70">
        <v>7</v>
      </c>
      <c r="BL70">
        <v>499.18</v>
      </c>
      <c r="BM70">
        <v>74.88</v>
      </c>
      <c r="BN70">
        <v>574.05999999999995</v>
      </c>
      <c r="BO70">
        <v>574.05999999999995</v>
      </c>
      <c r="BQ70" t="s">
        <v>231</v>
      </c>
      <c r="BR70" t="s">
        <v>232</v>
      </c>
      <c r="BS70" t="s">
        <v>212</v>
      </c>
      <c r="BV70" t="s">
        <v>91</v>
      </c>
      <c r="BY70">
        <v>12000</v>
      </c>
      <c r="BZ70" t="s">
        <v>137</v>
      </c>
      <c r="CC70" t="s">
        <v>80</v>
      </c>
      <c r="CD70">
        <v>7945</v>
      </c>
      <c r="CE70" t="s">
        <v>90</v>
      </c>
      <c r="CI70">
        <v>1</v>
      </c>
      <c r="CJ70" t="s">
        <v>212</v>
      </c>
      <c r="CK70">
        <v>31</v>
      </c>
      <c r="CL70" t="s">
        <v>91</v>
      </c>
    </row>
    <row r="71" spans="1:90" x14ac:dyDescent="0.3">
      <c r="A71" t="s">
        <v>72</v>
      </c>
      <c r="B71" t="s">
        <v>73</v>
      </c>
      <c r="C71" t="s">
        <v>74</v>
      </c>
      <c r="E71" t="str">
        <f>"009944881985"</f>
        <v>009944881985</v>
      </c>
      <c r="F71" s="3">
        <v>46002</v>
      </c>
      <c r="G71">
        <v>202609</v>
      </c>
      <c r="H71" t="s">
        <v>75</v>
      </c>
      <c r="I71" t="s">
        <v>76</v>
      </c>
      <c r="J71" t="s">
        <v>146</v>
      </c>
      <c r="K71" t="s">
        <v>78</v>
      </c>
      <c r="L71" t="s">
        <v>102</v>
      </c>
      <c r="M71" t="s">
        <v>103</v>
      </c>
      <c r="N71" t="s">
        <v>238</v>
      </c>
      <c r="O71" t="s">
        <v>116</v>
      </c>
      <c r="P71" t="str">
        <f t="shared" si="3"/>
        <v xml:space="preserve">N A   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71.790000000000006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3</v>
      </c>
      <c r="BI71">
        <v>3</v>
      </c>
      <c r="BJ71">
        <v>1.1000000000000001</v>
      </c>
      <c r="BK71">
        <v>3</v>
      </c>
      <c r="BL71">
        <v>213.95</v>
      </c>
      <c r="BM71">
        <v>32.090000000000003</v>
      </c>
      <c r="BN71">
        <v>246.04</v>
      </c>
      <c r="BO71">
        <v>246.04</v>
      </c>
      <c r="BQ71" t="s">
        <v>231</v>
      </c>
      <c r="BR71" t="s">
        <v>232</v>
      </c>
      <c r="BS71" t="s">
        <v>212</v>
      </c>
      <c r="BV71" t="s">
        <v>91</v>
      </c>
      <c r="BY71">
        <v>4200</v>
      </c>
      <c r="BZ71" t="s">
        <v>137</v>
      </c>
      <c r="CC71" t="s">
        <v>103</v>
      </c>
      <c r="CD71">
        <v>3629</v>
      </c>
      <c r="CE71" t="s">
        <v>90</v>
      </c>
      <c r="CI71">
        <v>1</v>
      </c>
      <c r="CJ71" t="s">
        <v>212</v>
      </c>
      <c r="CK71">
        <v>31</v>
      </c>
      <c r="CL71" t="s">
        <v>91</v>
      </c>
    </row>
    <row r="72" spans="1:90" x14ac:dyDescent="0.3">
      <c r="A72" t="s">
        <v>72</v>
      </c>
      <c r="B72" t="s">
        <v>73</v>
      </c>
      <c r="C72" t="s">
        <v>74</v>
      </c>
      <c r="E72" t="str">
        <f>"009944881975"</f>
        <v>009944881975</v>
      </c>
      <c r="F72" s="3">
        <v>46002</v>
      </c>
      <c r="G72">
        <v>202609</v>
      </c>
      <c r="H72" t="s">
        <v>75</v>
      </c>
      <c r="I72" t="s">
        <v>76</v>
      </c>
      <c r="J72" t="s">
        <v>146</v>
      </c>
      <c r="K72" t="s">
        <v>78</v>
      </c>
      <c r="L72" t="s">
        <v>92</v>
      </c>
      <c r="M72" t="s">
        <v>93</v>
      </c>
      <c r="N72" t="s">
        <v>239</v>
      </c>
      <c r="O72" t="s">
        <v>116</v>
      </c>
      <c r="P72" t="str">
        <f t="shared" si="3"/>
        <v xml:space="preserve">N A   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75.38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3</v>
      </c>
      <c r="BI72">
        <v>3</v>
      </c>
      <c r="BJ72">
        <v>1.1000000000000001</v>
      </c>
      <c r="BK72">
        <v>3</v>
      </c>
      <c r="BL72">
        <v>224.65</v>
      </c>
      <c r="BM72">
        <v>33.700000000000003</v>
      </c>
      <c r="BN72">
        <v>258.35000000000002</v>
      </c>
      <c r="BO72">
        <v>258.35000000000002</v>
      </c>
      <c r="BQ72" t="s">
        <v>240</v>
      </c>
      <c r="BR72" t="s">
        <v>232</v>
      </c>
      <c r="BS72" t="s">
        <v>212</v>
      </c>
      <c r="BV72" t="s">
        <v>91</v>
      </c>
      <c r="BY72">
        <v>4200</v>
      </c>
      <c r="BZ72" t="s">
        <v>137</v>
      </c>
      <c r="CC72" t="s">
        <v>93</v>
      </c>
      <c r="CD72">
        <v>4420</v>
      </c>
      <c r="CE72" t="s">
        <v>90</v>
      </c>
      <c r="CI72">
        <v>1</v>
      </c>
      <c r="CJ72" t="s">
        <v>212</v>
      </c>
      <c r="CK72">
        <v>33</v>
      </c>
      <c r="CL72" t="s">
        <v>91</v>
      </c>
    </row>
    <row r="73" spans="1:90" x14ac:dyDescent="0.3">
      <c r="A73" t="s">
        <v>72</v>
      </c>
      <c r="B73" t="s">
        <v>73</v>
      </c>
      <c r="C73" t="s">
        <v>74</v>
      </c>
      <c r="E73" t="str">
        <f>"080011702700"</f>
        <v>080011702700</v>
      </c>
      <c r="F73" s="3">
        <v>46002</v>
      </c>
      <c r="G73">
        <v>202609</v>
      </c>
      <c r="H73" t="s">
        <v>75</v>
      </c>
      <c r="I73" t="s">
        <v>76</v>
      </c>
      <c r="J73" t="s">
        <v>153</v>
      </c>
      <c r="K73" t="s">
        <v>78</v>
      </c>
      <c r="L73" t="s">
        <v>75</v>
      </c>
      <c r="M73" t="s">
        <v>76</v>
      </c>
      <c r="N73" t="s">
        <v>95</v>
      </c>
      <c r="O73" t="s">
        <v>96</v>
      </c>
      <c r="P73" t="str">
        <f>"-                             "</f>
        <v xml:space="preserve">-    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19.940000000000001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0.2</v>
      </c>
      <c r="BJ73">
        <v>0.8</v>
      </c>
      <c r="BK73">
        <v>1</v>
      </c>
      <c r="BL73">
        <v>59.42</v>
      </c>
      <c r="BM73">
        <v>8.91</v>
      </c>
      <c r="BN73">
        <v>68.33</v>
      </c>
      <c r="BO73">
        <v>68.33</v>
      </c>
      <c r="BQ73" t="s">
        <v>97</v>
      </c>
      <c r="BR73" t="s">
        <v>98</v>
      </c>
      <c r="BS73" t="s">
        <v>212</v>
      </c>
      <c r="BV73" t="s">
        <v>91</v>
      </c>
      <c r="BY73">
        <v>3878.55</v>
      </c>
      <c r="BZ73" t="s">
        <v>129</v>
      </c>
      <c r="CC73" t="s">
        <v>76</v>
      </c>
      <c r="CD73">
        <v>2013</v>
      </c>
      <c r="CE73" t="s">
        <v>90</v>
      </c>
      <c r="CI73">
        <v>1</v>
      </c>
      <c r="CJ73" t="s">
        <v>212</v>
      </c>
      <c r="CK73">
        <v>22</v>
      </c>
      <c r="CL73" t="s">
        <v>91</v>
      </c>
    </row>
    <row r="74" spans="1:90" x14ac:dyDescent="0.3">
      <c r="A74" t="s">
        <v>72</v>
      </c>
      <c r="B74" t="s">
        <v>73</v>
      </c>
      <c r="C74" t="s">
        <v>74</v>
      </c>
      <c r="E74" t="str">
        <f>"009944881983"</f>
        <v>009944881983</v>
      </c>
      <c r="F74" s="3">
        <v>46002</v>
      </c>
      <c r="G74">
        <v>202609</v>
      </c>
      <c r="H74" t="s">
        <v>75</v>
      </c>
      <c r="I74" t="s">
        <v>76</v>
      </c>
      <c r="J74" t="s">
        <v>146</v>
      </c>
      <c r="K74" t="s">
        <v>78</v>
      </c>
      <c r="L74" t="s">
        <v>108</v>
      </c>
      <c r="M74" t="s">
        <v>109</v>
      </c>
      <c r="N74" t="s">
        <v>110</v>
      </c>
      <c r="O74" t="s">
        <v>116</v>
      </c>
      <c r="P74" t="str">
        <f>"N A                           "</f>
        <v xml:space="preserve">N A       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825.49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2</v>
      </c>
      <c r="BI74">
        <v>11.4</v>
      </c>
      <c r="BJ74">
        <v>34.1</v>
      </c>
      <c r="BK74">
        <v>34.5</v>
      </c>
      <c r="BL74">
        <v>2460.12</v>
      </c>
      <c r="BM74">
        <v>369.02</v>
      </c>
      <c r="BN74">
        <v>2829.14</v>
      </c>
      <c r="BO74">
        <v>2829.14</v>
      </c>
      <c r="BQ74" t="s">
        <v>231</v>
      </c>
      <c r="BR74" t="s">
        <v>232</v>
      </c>
      <c r="BS74" t="s">
        <v>212</v>
      </c>
      <c r="BV74" t="s">
        <v>91</v>
      </c>
      <c r="BY74">
        <v>170497.13</v>
      </c>
      <c r="BZ74" t="s">
        <v>137</v>
      </c>
      <c r="CC74" t="s">
        <v>109</v>
      </c>
      <c r="CD74" s="5" t="s">
        <v>202</v>
      </c>
      <c r="CE74" t="s">
        <v>90</v>
      </c>
      <c r="CI74">
        <v>1</v>
      </c>
      <c r="CJ74" t="s">
        <v>212</v>
      </c>
      <c r="CK74">
        <v>31</v>
      </c>
      <c r="CL7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sdrascd7-IENOMKE130607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2025-12-12T07:25:47Z</dcterms:created>
  <dcterms:modified xsi:type="dcterms:W3CDTF">2025-12-12T07:26:02Z</dcterms:modified>
</cp:coreProperties>
</file>